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Z:\Financial Statements\Worksheets to Assist in Balancing the GaDOE Prepared BFRs\2019 updates\"/>
    </mc:Choice>
  </mc:AlternateContent>
  <xr:revisionPtr revIDLastSave="0" documentId="13_ncr:1_{1B21DA97-8996-415E-A436-B2117CD08B70}" xr6:coauthVersionLast="43" xr6:coauthVersionMax="43" xr10:uidLastSave="{00000000-0000-0000-0000-000000000000}"/>
  <bookViews>
    <workbookView xWindow="-120" yWindow="-120" windowWidth="38640" windowHeight="21240" activeTab="1" xr2:uid="{00000000-000D-0000-FFFF-FFFF00000000}"/>
  </bookViews>
  <sheets>
    <sheet name="Template" sheetId="8" r:id="rId1"/>
    <sheet name=" District A Reconc E to B" sheetId="5" r:id="rId2"/>
    <sheet name="District A Reconciliation" sheetId="7" r:id="rId3"/>
  </sheets>
  <definedNames>
    <definedName name="_xlnm.Print_Area" localSheetId="2">'District A Reconciliation'!$A$1:$H$152</definedName>
    <definedName name="_xlnm.Print_Titles" localSheetId="0">Template!$35:$35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6" i="5" l="1"/>
  <c r="Y61" i="5"/>
  <c r="S54" i="5"/>
  <c r="Q54" i="5"/>
  <c r="O54" i="5"/>
  <c r="M54" i="5"/>
  <c r="K54" i="5" l="1"/>
  <c r="AA57" i="8"/>
  <c r="AC41" i="8"/>
  <c r="AC40" i="8"/>
  <c r="AC39" i="8"/>
  <c r="AC38" i="8"/>
  <c r="AA53" i="8"/>
  <c r="AA52" i="8"/>
  <c r="AA51" i="8"/>
  <c r="AA50" i="8"/>
  <c r="AA49" i="8"/>
  <c r="AA48" i="8"/>
  <c r="AA47" i="8"/>
  <c r="AA46" i="8"/>
  <c r="AA45" i="8"/>
  <c r="AA44" i="8"/>
  <c r="AA43" i="8"/>
  <c r="AA42" i="8"/>
  <c r="AA41" i="8"/>
  <c r="AA40" i="8"/>
  <c r="AA39" i="8"/>
  <c r="AA38" i="8"/>
  <c r="AA37" i="8"/>
  <c r="AA36" i="8"/>
  <c r="U53" i="8"/>
  <c r="U52" i="8"/>
  <c r="U51" i="8"/>
  <c r="U50" i="8"/>
  <c r="U49" i="8"/>
  <c r="U48" i="8"/>
  <c r="U47" i="8"/>
  <c r="U46" i="8"/>
  <c r="U45" i="8"/>
  <c r="U44" i="8"/>
  <c r="U43" i="8"/>
  <c r="U42" i="8"/>
  <c r="U41" i="8"/>
  <c r="U40" i="8"/>
  <c r="U39" i="8"/>
  <c r="U38" i="8"/>
  <c r="U37" i="8"/>
  <c r="U36" i="8"/>
  <c r="Y62" i="8"/>
  <c r="Y61" i="8"/>
  <c r="U62" i="8"/>
  <c r="E49" i="8"/>
  <c r="E44" i="8"/>
  <c r="Q55" i="8" l="1"/>
  <c r="O55" i="8"/>
  <c r="M55" i="8"/>
  <c r="K55" i="8"/>
  <c r="Y64" i="8" l="1"/>
  <c r="U64" i="8"/>
  <c r="U73" i="8" s="1"/>
  <c r="S55" i="8"/>
  <c r="I55" i="8"/>
  <c r="G55" i="8"/>
  <c r="E55" i="8"/>
  <c r="W51" i="8" s="1"/>
  <c r="C55" i="8"/>
  <c r="W49" i="8"/>
  <c r="W46" i="8"/>
  <c r="W44" i="8"/>
  <c r="W42" i="8"/>
  <c r="W40" i="8"/>
  <c r="W38" i="8"/>
  <c r="W37" i="8"/>
  <c r="W36" i="8"/>
  <c r="Y51" i="8" l="1"/>
  <c r="W53" i="8"/>
  <c r="Y53" i="8" s="1"/>
  <c r="W41" i="8"/>
  <c r="W45" i="8"/>
  <c r="W48" i="8"/>
  <c r="W43" i="8"/>
  <c r="W47" i="8"/>
  <c r="Y47" i="8" s="1"/>
  <c r="W50" i="8"/>
  <c r="W52" i="8"/>
  <c r="Y38" i="8"/>
  <c r="Y44" i="8"/>
  <c r="Y52" i="8"/>
  <c r="Y42" i="8"/>
  <c r="Y45" i="8"/>
  <c r="Y50" i="8"/>
  <c r="Y40" i="8"/>
  <c r="Y43" i="8"/>
  <c r="Y48" i="8"/>
  <c r="Y37" i="8"/>
  <c r="Y41" i="8"/>
  <c r="Y46" i="8"/>
  <c r="Y49" i="8"/>
  <c r="W55" i="8"/>
  <c r="Y36" i="8"/>
  <c r="D139" i="7"/>
  <c r="F137" i="7"/>
  <c r="F139" i="7" s="1"/>
  <c r="F122" i="7"/>
  <c r="D122" i="7"/>
  <c r="D100" i="7"/>
  <c r="D94" i="7"/>
  <c r="D98" i="7" s="1"/>
  <c r="D105" i="7" s="1"/>
  <c r="D40" i="7"/>
  <c r="AC67" i="5"/>
  <c r="U55" i="8" l="1"/>
  <c r="Y55" i="8"/>
  <c r="E36" i="5"/>
  <c r="AC54" i="5"/>
  <c r="AA55" i="8" l="1"/>
  <c r="G52" i="5"/>
  <c r="U63" i="5" l="1"/>
  <c r="G54" i="5"/>
  <c r="U74" i="5" l="1"/>
  <c r="Y63" i="5"/>
  <c r="I54" i="5"/>
  <c r="E54" i="5"/>
  <c r="C54" i="5"/>
  <c r="W45" i="5" l="1"/>
  <c r="U45" i="5" s="1"/>
  <c r="I121" i="7"/>
  <c r="W37" i="5"/>
  <c r="W47" i="5"/>
  <c r="U47" i="5" s="1"/>
  <c r="W49" i="5"/>
  <c r="U49" i="5" s="1"/>
  <c r="Y45" i="5"/>
  <c r="W44" i="5"/>
  <c r="U44" i="5" s="1"/>
  <c r="W41" i="5"/>
  <c r="U41" i="5" s="1"/>
  <c r="W39" i="5"/>
  <c r="U39" i="5" s="1"/>
  <c r="W40" i="5"/>
  <c r="W38" i="5"/>
  <c r="U38" i="5" s="1"/>
  <c r="W36" i="5"/>
  <c r="U36" i="5" s="1"/>
  <c r="W50" i="5"/>
  <c r="U50" i="5" s="1"/>
  <c r="W51" i="5"/>
  <c r="U51" i="5" s="1"/>
  <c r="W42" i="5"/>
  <c r="U42" i="5" s="1"/>
  <c r="W48" i="5"/>
  <c r="W52" i="5"/>
  <c r="U52" i="5" s="1"/>
  <c r="W43" i="5"/>
  <c r="U43" i="5" s="1"/>
  <c r="W46" i="5"/>
  <c r="U46" i="5" s="1"/>
  <c r="Y44" i="5"/>
  <c r="Y49" i="5"/>
  <c r="Y42" i="5"/>
  <c r="AA42" i="5" s="1"/>
  <c r="AA44" i="5" l="1"/>
  <c r="AE44" i="5" s="1"/>
  <c r="AA45" i="5"/>
  <c r="AE45" i="5" s="1"/>
  <c r="AA49" i="5"/>
  <c r="AE49" i="5" s="1"/>
  <c r="Y38" i="5"/>
  <c r="Y47" i="5"/>
  <c r="Y40" i="5"/>
  <c r="U40" i="5"/>
  <c r="Y48" i="5"/>
  <c r="AA48" i="5" s="1"/>
  <c r="U48" i="5"/>
  <c r="Y37" i="5"/>
  <c r="U37" i="5"/>
  <c r="Y46" i="5"/>
  <c r="Y51" i="5"/>
  <c r="Y50" i="5"/>
  <c r="Y43" i="5"/>
  <c r="W54" i="5"/>
  <c r="Y39" i="5"/>
  <c r="Y52" i="5"/>
  <c r="Y36" i="5"/>
  <c r="AA36" i="5" s="1"/>
  <c r="Y41" i="5"/>
  <c r="AA41" i="5" s="1"/>
  <c r="AE42" i="5"/>
  <c r="AA37" i="5" l="1"/>
  <c r="AA40" i="5"/>
  <c r="AA39" i="5"/>
  <c r="AE39" i="5" s="1"/>
  <c r="AA51" i="5"/>
  <c r="AE51" i="5" s="1"/>
  <c r="AA52" i="5"/>
  <c r="AE52" i="5" s="1"/>
  <c r="AA50" i="5"/>
  <c r="AE50" i="5" s="1"/>
  <c r="AA38" i="5"/>
  <c r="AE38" i="5" s="1"/>
  <c r="AA46" i="5"/>
  <c r="AE46" i="5" s="1"/>
  <c r="AA43" i="5"/>
  <c r="AE43" i="5" s="1"/>
  <c r="AA47" i="5"/>
  <c r="AE47" i="5" s="1"/>
  <c r="AE37" i="5"/>
  <c r="AE40" i="5"/>
  <c r="AE48" i="5"/>
  <c r="AE36" i="5"/>
  <c r="U54" i="5"/>
  <c r="Y54" i="5"/>
  <c r="AA56" i="5" s="1"/>
  <c r="AE41" i="5"/>
  <c r="D81" i="7" l="1"/>
  <c r="AE54" i="5"/>
  <c r="AA54" i="5"/>
</calcChain>
</file>

<file path=xl/sharedStrings.xml><?xml version="1.0" encoding="utf-8"?>
<sst xmlns="http://schemas.openxmlformats.org/spreadsheetml/2006/main" count="327" uniqueCount="224">
  <si>
    <t>RECONCILE EXHIBIT B EXPENSES</t>
  </si>
  <si>
    <t>Column 1:</t>
  </si>
  <si>
    <t>Do Expenses reported equal Expenditures reported on Exhibit E?</t>
  </si>
  <si>
    <t>YES</t>
  </si>
  <si>
    <t>Column 2:</t>
  </si>
  <si>
    <t>Is Depreciation Expense recorded in Fund 800?</t>
  </si>
  <si>
    <t>Is the amount allocated by functional categories correct?</t>
  </si>
  <si>
    <t>If Depreciation Expense is not recorded in Fund 800, an adjusting journal entry will be required for the District-wide financial statements.</t>
  </si>
  <si>
    <t>Is the Principal Amount reported correct?</t>
  </si>
  <si>
    <t>The purpose of this column is to eliminate the principal expense reported on the fund statements.  On the district-wide statements, the principal amount is reported as a reduction of the long-term liability account, so it cannot be recorded twice.</t>
  </si>
  <si>
    <t>Was the principal payment correctly reported as Debt Service - Principal on the fund financial statements?  If not, it will not be picked up in this column.  The functional category in which the principal payment was made will have to be reduced on Exhibit B.</t>
  </si>
  <si>
    <t>Column 4:</t>
  </si>
  <si>
    <t>Column 5:</t>
  </si>
  <si>
    <t>Column 6:</t>
  </si>
  <si>
    <t>This column allocates the change in Long-Term Debt.  This column captures the difference between the prior year balance in Fund 900, and the current year balance in Fund 900.  The variance is then offset by any bonds recorded in 5100 in the Capital Projects Fund.</t>
  </si>
  <si>
    <t>Does the principal amount include all principal payments made for all debt?  This includes bonds and capital leases.</t>
  </si>
  <si>
    <t>Review the column, "Items not Capitalized" in conjunction with the columns, "Function 4000" and "Object 700"</t>
  </si>
  <si>
    <t>Capital Outlay Expenditures reconcile as follows:</t>
  </si>
  <si>
    <t>+</t>
  </si>
  <si>
    <t>-</t>
  </si>
  <si>
    <t>negative amount of capital outlay expenditures not capitalized</t>
  </si>
  <si>
    <t>Recalculate the column, "Changes in Long Term Debt," to verify validity.</t>
  </si>
  <si>
    <t>Prior Year Long Term Debt Balance:</t>
  </si>
  <si>
    <t>Plus Additions:</t>
  </si>
  <si>
    <t>Less Deductions:</t>
  </si>
  <si>
    <t>Calculated Current LT Debt:</t>
  </si>
  <si>
    <t>Current Year LTD reported on Exhibit A:</t>
  </si>
  <si>
    <t>Net Difference</t>
  </si>
  <si>
    <t>prior year 900-0304</t>
  </si>
  <si>
    <t>amount posted to 5100</t>
  </si>
  <si>
    <t>amount posted to 5100-830</t>
  </si>
  <si>
    <t>amount in column, "Change in Long Term Debt"</t>
  </si>
  <si>
    <t>Credit Instruction</t>
  </si>
  <si>
    <t>Credit General Administration</t>
  </si>
  <si>
    <t>Credit School Nutrition Program</t>
  </si>
  <si>
    <t>Credit Student Transportation</t>
  </si>
  <si>
    <t>Exhibit B does not foot.  Variance of:</t>
  </si>
  <si>
    <t>This column should have a zero balance.  If the school district did not post the long term debt activity to Fund 900, or if principal payments are not posted to the Debt Service function, or there are compensated absences, this column will have a balance.  The balance will have to be calculated and the auditor will need to investigate what the variance it.</t>
  </si>
  <si>
    <t>current year 900-0304</t>
  </si>
  <si>
    <t>1000 - Instruction</t>
  </si>
  <si>
    <t>2100 - Pupil Services</t>
  </si>
  <si>
    <t>2210 - Improvement of Instructional Services</t>
  </si>
  <si>
    <t>2220 - Media Services</t>
  </si>
  <si>
    <t>2230 - Federal Grant Administration</t>
  </si>
  <si>
    <t>2300 - General Administration</t>
  </si>
  <si>
    <t>2400 - School Administration</t>
  </si>
  <si>
    <t>2500 - Business Administration</t>
  </si>
  <si>
    <t>2600 - Maintenance and Operations</t>
  </si>
  <si>
    <t>2700 - Student Transportation</t>
  </si>
  <si>
    <t>2800 - Central Support Services</t>
  </si>
  <si>
    <t>2900 - Other Support Services</t>
  </si>
  <si>
    <t xml:space="preserve">3300 - Community Support Services </t>
  </si>
  <si>
    <t>3100 - Food Services</t>
  </si>
  <si>
    <t>3200 - Enterprise Operations</t>
  </si>
  <si>
    <t>4000 - Capital Outlay</t>
  </si>
  <si>
    <t>5000 - Debt Services</t>
  </si>
  <si>
    <t>Change in LTD:</t>
  </si>
  <si>
    <t>Items Not  Capitalized:</t>
  </si>
  <si>
    <t>Function 4000</t>
  </si>
  <si>
    <t>Object 7XX</t>
  </si>
  <si>
    <t xml:space="preserve">If the total amount was not capitalized, the effect of that variance is considered in another column on the reconciliation.  This amount should be verified to be the total charged to Function 4000.  If it is not, identify the variance.  </t>
  </si>
  <si>
    <t>This column removes all expenditures coded to Function 4000.  Purpose of removing these expenditures is because it is assumed these expenditures are capitalized in the change in Capital Assets.  When assets are added in Fund 800, an expense is credited.  This entry is assuming the assets are capitalized, and the expenses should be removed.</t>
  </si>
  <si>
    <t>This column removes all expenditures coded to Object Codes 73X, but not charged to Function 4000.  This is an effort to capture additional expenditures that are to be recorded in the change in Capital Assets.  When assets are added in Fund 800, an expense is credited.  This entry is assuming the assets are capitalized, and the expenses should be removed.</t>
  </si>
  <si>
    <t>There were no changes to Fund 900 as submitted on the DE 46.  Any changes between prior year and current year activity will be considered when posting the entries per the financial statement preparation.</t>
  </si>
  <si>
    <t>1.  Expenditures Per Exhibit E</t>
  </si>
  <si>
    <t>2.  Depreciation Expense (Fund 800)</t>
  </si>
  <si>
    <t>8.  Items Not Capitalized</t>
  </si>
  <si>
    <t>INSTRUCTIONS:</t>
  </si>
  <si>
    <t>1.  Enter the Expenditures reported on Exhibit E for the Total Governmental Funds by Functional Category.  Ensure this total agrees with the Total Expenditures per Exhibit E.</t>
  </si>
  <si>
    <t xml:space="preserve">2.  Enter the current year Depreciation Expense reported in Fund 8XX - Capital Assets by Functional Category.  You will pull the detail of expenditures coded to object codes: </t>
  </si>
  <si>
    <t>740</t>
  </si>
  <si>
    <t>Depreciation Expense - Buildings</t>
  </si>
  <si>
    <t>Depreciation Expense - Equipment</t>
  </si>
  <si>
    <t>Depreciation Expense - Buses</t>
  </si>
  <si>
    <t>Depreciation Expense - Computers</t>
  </si>
  <si>
    <t>Amortization Expense - Intangible Assets</t>
  </si>
  <si>
    <t>Depreciation Expense - Land Improvements</t>
  </si>
  <si>
    <t>742</t>
  </si>
  <si>
    <t>744</t>
  </si>
  <si>
    <t>746</t>
  </si>
  <si>
    <t>748</t>
  </si>
  <si>
    <t>781</t>
  </si>
  <si>
    <t>3.  Depreciation Allocation Percentage</t>
  </si>
  <si>
    <t>4.  Principal Payments Long-Term Debt</t>
  </si>
  <si>
    <t>5.  Capital Outlay Expenses - Function 4000</t>
  </si>
  <si>
    <t>6.  Capital Outlay Expenses - Object 700</t>
  </si>
  <si>
    <t>7.  Change in Long-Term Debt</t>
  </si>
  <si>
    <t>3.  The Depreciation Allocation Percentage is a formula that determines the percentage of depreciation charged to each functional category. This percentage is used to allocate Changes in Long Term Debt and Items Not Capitalized.</t>
  </si>
  <si>
    <t>4.  Remove the Principal Payments for Long Term Debt that are reported on Exhibit E as Debt Service - Principal Payments in Account 5100-831</t>
  </si>
  <si>
    <t>5.  Remove the Capital Outlay Expenditures Reported in Function 4000 on Exhibit E.  You will enter these expenditures as a negative amount, zeroing out the 4000 - Capital Outlay expenditures reported on Exhibit E.</t>
  </si>
  <si>
    <t xml:space="preserve">6.  Remove the Capital Outlay Expenditures Reported in Object Codes 7XX on Exhibit E.  You will not include those expenditures already removed that were charged to Function 4000. </t>
  </si>
  <si>
    <t>Calculation Chart A</t>
  </si>
  <si>
    <t>Calculation Chart B</t>
  </si>
  <si>
    <t>Expensies</t>
  </si>
  <si>
    <t>9.  Total Expenses reported on Exhibit B</t>
  </si>
  <si>
    <t>Changes in LTD</t>
  </si>
  <si>
    <t>Expenditures Not Capitalized</t>
  </si>
  <si>
    <t>Enter as negative to remove</t>
  </si>
  <si>
    <r>
      <t xml:space="preserve">Principal Amount </t>
    </r>
    <r>
      <rPr>
        <sz val="10"/>
        <color theme="1"/>
        <rFont val="Calibri"/>
        <family val="2"/>
        <scheme val="minor"/>
      </rPr>
      <t>xxx-5100-831</t>
    </r>
    <r>
      <rPr>
        <sz val="11"/>
        <color theme="1"/>
        <rFont val="Calibri"/>
        <family val="2"/>
        <scheme val="minor"/>
      </rPr>
      <t>:</t>
    </r>
  </si>
  <si>
    <t>CY 900-0303/0304</t>
  </si>
  <si>
    <t>PY 900-0303/0304</t>
  </si>
  <si>
    <t>Subtotal</t>
  </si>
  <si>
    <t>(minus) R-5100</t>
  </si>
  <si>
    <t>(minus) R-5500</t>
  </si>
  <si>
    <t>(minus) R-5600</t>
  </si>
  <si>
    <t>New Debt for current fiscal year</t>
  </si>
  <si>
    <t>Fund 800/801-0002</t>
  </si>
  <si>
    <t>Calculation Chart C</t>
  </si>
  <si>
    <t>2500 - Business Support Services</t>
  </si>
  <si>
    <t>4000 - Facilties, Acquistion &amp; Constr. Svcs.</t>
  </si>
  <si>
    <t>Exhibit B from Finance Application</t>
  </si>
  <si>
    <t>Amortization of Intangible</t>
  </si>
  <si>
    <t>Assets (expense obj 781)</t>
  </si>
  <si>
    <t>Pay attention to the accounts used for depreciation expense.  Object Code 781 for Intangible asset amortization was not correctly mapped in previous years.  Now included in new column.</t>
  </si>
  <si>
    <t>Assets [478,284.23 (column 6) plus 41,100.00 (exp obj 781, Fd 800)]</t>
  </si>
  <si>
    <t>Reverse this entry</t>
  </si>
  <si>
    <t>Function 2500</t>
  </si>
  <si>
    <t>Adjustment made in the current fiscal year to net the increase LTD Balance for</t>
  </si>
  <si>
    <t xml:space="preserve">Bonds Sold in prior year fiscal year and the reduction for the prior year principal </t>
  </si>
  <si>
    <t>payment.</t>
  </si>
  <si>
    <t>Adjustment required - Correction to the allocation of Amortization of Intangible Assets.</t>
  </si>
  <si>
    <t>MUST BE REVIEWED -- DOES NOT TIE TO 2016 AUDIT REPORT - PRINCIPAL PAYMENT DUE IN CURRENT FISCAL YEAR.  EITHER THE PAYMENT AMOUNT IS WRONG OR THE ENDING LTD BALANCE IN FUND 900 IS WRONG.</t>
  </si>
  <si>
    <t>Amount reported on general ledger does not agree to principal due on 16 audit.</t>
  </si>
  <si>
    <t>amount of adjustment to Fund Balance in Fund 800/801</t>
  </si>
  <si>
    <t>The entry made in column 6 will have to be reversed.</t>
  </si>
  <si>
    <t>amount posted to 5120</t>
  </si>
  <si>
    <t xml:space="preserve">Corrected to Beginning LTD </t>
  </si>
  <si>
    <t>what the balance in prior year 900-304 should have been***</t>
  </si>
  <si>
    <t>Needed to tie Beginning Net Position</t>
  </si>
  <si>
    <t>Incorrect Bond Balance In Fund 900</t>
  </si>
  <si>
    <t>*** not including Unamortized Bond Premiums</t>
  </si>
  <si>
    <t>To correct Exhibit B, the allocation of the Amorization of Intangible Assets (account 781) based on the depreciation percent needs to be reclassified to the expense function where the actual activity was classified on the general ledger.  The School District recorded expense object 781 to Function 2500 only.  The "Items Not Capitalized" amount was incorrectly calculated.</t>
  </si>
  <si>
    <t>Debit Business Support Services</t>
  </si>
  <si>
    <t>round down</t>
  </si>
  <si>
    <t>Credit Improvement of Instructional Services</t>
  </si>
  <si>
    <t>Credit Business Support Services</t>
  </si>
  <si>
    <t>Credit Mainteance and Operations</t>
  </si>
  <si>
    <t>Credit Enterprise Operations</t>
  </si>
  <si>
    <t xml:space="preserve">To correct Exhibit B for the "Net Change in LTD" adjustment made to current year expenses.  An entry needed to reclassify the adjustment for the NET CHANGE IN LTD BALANCE to corrected current year balances.  </t>
  </si>
  <si>
    <t>Debit Beginning Net Position 7-1-16</t>
  </si>
  <si>
    <t xml:space="preserve"> round up</t>
  </si>
  <si>
    <t>Balance in LTD for Bonds Payable - must be reviewed</t>
  </si>
  <si>
    <t>Exhibit B does not foot as currently prepared.  This is because the depreciation expense for Infrastructure was posted to expense object 750, which is not considered in the calculation of depreciation expense or changes in capital assets.  Since it is not considered, the amount is needed to be added to the expenses.  This net needs to be removed in order for Exhibit B to foot.  The difference is exactly the amount of Infrastructure depreciation expense and a one cent rounding variance for Instruction expense.</t>
  </si>
  <si>
    <t>Debit Instruction (depreciation expense for Infrastructure)</t>
  </si>
  <si>
    <t xml:space="preserve">   shown on Exhibit B</t>
  </si>
  <si>
    <t>Ties to Out-Of-Balance amt</t>
  </si>
  <si>
    <r>
      <t xml:space="preserve">Either less expenditures were capitalized than incurred or there were deletions of capital assets, which reduced the total additions amount above, or expenditures were charged to 7xx accounts when they should not have been - less than capitalization threshold for the School District.  There could have been an asset donation reported on the District Wide only.  </t>
    </r>
    <r>
      <rPr>
        <b/>
        <sz val="11"/>
        <color rgb="FF9900CC"/>
        <rFont val="Franklin Gothic Book"/>
        <family val="2"/>
      </rPr>
      <t>Entity will need to determine why there is such a large variance  School District may need to make an adjustment to correct this entry.</t>
    </r>
  </si>
  <si>
    <t>School District A has expense in acct 781 of 41,100.00).  Will require adjustment.  See District A Reconci E to B tab.</t>
  </si>
  <si>
    <t>FY 2017 Exhibit E to B Reconciliation - Expenses</t>
  </si>
  <si>
    <t>FY 2018 EXHIBIT E TO B RECONCILIATION - EXPENSES</t>
  </si>
  <si>
    <t>NOTE:  Steps 5 and 6 are removing all expenditures that could potentially be capitalized.  The assumption with the mapping is that all expenditures coded to Function 4000 and Object Codes 7XX are capitalized.  The formula then compares the amount of expenditures removed to the changes in Capital Assets.  Any difference is assumed to have not been capitalized, and is reallocated back to the functional expenditure categories in Step 12.</t>
  </si>
  <si>
    <t>2213 - Instructional Staff Training</t>
  </si>
  <si>
    <t>7.  Amortization of Bond Premium, Discount on Issuance of Bonds and Loss/Gain on Refunding Issue</t>
  </si>
  <si>
    <t xml:space="preserve">11.  Compare the amount of principal payments to the Changes in Long Term Debt that are reported in Fund 900.  The assumption of the mappings is that the only change is attributed to the bond principal payment.  However, other changes in the long-term debt balance could be associated with activity such as compensated absences.  The formula considers the calculated Changes In Long-Term Debt that is not related to the bond principal and allocates among all functional categories using the depreciation allocation percentage.   </t>
  </si>
  <si>
    <t>To complete step 11, use the Calculation Chart A.  Enter the Beginning LTD Balance reported at July 1, the Ending LTD Balance reported at June 30, and the amount of principal payment reported in Column 4.</t>
  </si>
  <si>
    <t>12.  To complete step 8, use the Calculation Chart B.  Enter the Change in Capital Assets Fund Balance reported in 801-0002.  Enter the expenditures recorded in Function 4000 (Step 5) and Object Codes 7XX (Step 6).  If the calculation zeros out, the assumption is all expenditures reported at the fund level were capitalized.  If a balance remains, the assumption is that all expenditures repored in Function 4000 and Object 7XX were not capitalized, therefore, those expenditures that were remvoed in Steps 5 and 6 must be added back to the Expenditure base for the District-wide statements.</t>
  </si>
  <si>
    <t>12.  To complete step 12, use the Calculation Chart B.  Enter the Change in Capital Assets Fund Balance reported in 801-0002.  Enter the expenditures recorded in Function 4000 (Step 5) and Object Codes 7XX (Step 6).  If the calculation zeros out, the assumption is all expenditures reported at the fund level were capitalized.  If a balance remains, the assumption is that all expenditures repored in Function 4000 and Object 7XX were not capitalized, therefore, those expenditures that were remvoed in Steps 5 and 6 must be added back to the Expenditure base for the District-wide statements.</t>
  </si>
  <si>
    <t>13.  Check the total expenditures calculated to the total expenditures reported on Exhibit B.  If a variance, please contact the Financial Review Division for assistance to ensure you are able to complete your financial statements in a timely manner.</t>
  </si>
  <si>
    <t>10.  Enter the current year OPEB Expense reported in Fund 904 - Other Post-Employment Benefits (OPEB) - Government-wide by Functional Category.  You will pull the detail of expenditures coded to object 279 Pension/OPEB Expense.</t>
  </si>
  <si>
    <t>9.  Enter the current year Pension Expense reported in Fund 902 - Pension Activity-Districtwide by Functional Category.  You will pull the detail of expenditures coded to object 279 Pension/OPEB Expense.</t>
  </si>
  <si>
    <t>7.  Enter the current year Amorization of Bond Premiums and/or the curent year Amortization of Loss/Gain on Refunding Bond Issues in Fund 900 - General Long-Term Debt by Functional Category.  (These expense objects should always be charged to function 5100 - Debt Service.)  You will pull the detail of expenditures as coded to object codes:</t>
  </si>
  <si>
    <t>833</t>
  </si>
  <si>
    <t>Amortization of Bond Issuance and Other Debt Related Costa</t>
  </si>
  <si>
    <t>834</t>
  </si>
  <si>
    <t>Amortization of Premium and Discount on Issuance of Bonds</t>
  </si>
  <si>
    <t>1XX</t>
  </si>
  <si>
    <t>Salaries/Wages  (Personnel Services - Salaries)</t>
  </si>
  <si>
    <t>220</t>
  </si>
  <si>
    <t>FICA</t>
  </si>
  <si>
    <t>8.  Compensated Absences Expense</t>
  </si>
  <si>
    <t>9.  Pension Expense Amount               (Fund 902)</t>
  </si>
  <si>
    <t>10.  OPEB Expense Amount     (Fund 904)</t>
  </si>
  <si>
    <t>11.  Change in Long-Term Debt</t>
  </si>
  <si>
    <t>12.  Items Not Capitalized</t>
  </si>
  <si>
    <t>13.  Total Expenses reported on Exhibit B</t>
  </si>
  <si>
    <t>In prior fiscal years this</t>
  </si>
  <si>
    <t xml:space="preserve">Column would have </t>
  </si>
  <si>
    <t>been missing the</t>
  </si>
  <si>
    <t xml:space="preserve">Crosswalk for 2018 reports </t>
  </si>
  <si>
    <t>by the IT division.)</t>
  </si>
  <si>
    <t>Functions 2213 and 2230 are combined with</t>
  </si>
  <si>
    <t>2210 to be the total amount shown as</t>
  </si>
  <si>
    <t>all financial statement exhibits.</t>
  </si>
  <si>
    <t>Compensated Absences in the current fiscal year.</t>
  </si>
  <si>
    <t xml:space="preserve">    Functions and amounts to be </t>
  </si>
  <si>
    <t xml:space="preserve">    Asset Expense being included </t>
  </si>
  <si>
    <t xml:space="preserve">    in Amount to be Capitalized</t>
  </si>
  <si>
    <t xml:space="preserve">    credited (reduced) to correct </t>
  </si>
  <si>
    <t xml:space="preserve">    the Amortization for Intangible </t>
  </si>
  <si>
    <t xml:space="preserve">    Function and amount to be </t>
  </si>
  <si>
    <t xml:space="preserve">    debited (increased)2500 - </t>
  </si>
  <si>
    <t xml:space="preserve">    Business Support Services and </t>
  </si>
  <si>
    <t xml:space="preserve">    the entire balance of 41,100.00</t>
  </si>
  <si>
    <t>Column 11:</t>
  </si>
  <si>
    <t>As with Column 5, if the total amount was not capitalized, the effect of that variance is considered in another column on the reconciliation.  This amount should be verified to be the total charged to object codes 73x.  If it is not, identify the variance.</t>
  </si>
  <si>
    <t>Column 7:</t>
  </si>
  <si>
    <t>Is Amortization of Bond Premium, Discount on Issuance of Bonds and Loss/Gain on Refunding Issue (expense objects 833 or 834) recorded in Fund 900?</t>
  </si>
  <si>
    <t>Is the amount allocated to function 5100 - Debt Service only.  Will be reported as "Interest on Short-Term and Long-Term Debt" on Exhbit B?</t>
  </si>
  <si>
    <t>Column 8:</t>
  </si>
  <si>
    <t>Are expenses for reporting Compensated Absences (salaries and benefits) recorded in Fund 900?</t>
  </si>
  <si>
    <t>If the net adjustment for Compensated Absences is not recorded in Fund 900 as adjustments to expense objects by function; then an adjusting journal entry will be required for the District-wide financial statements reclassifying these expenses by function.</t>
  </si>
  <si>
    <t>Some districts recorded the net adjustment to compensated absences by debiting and crediting balance sheet accounts only in Fund 900.  In these cases, the adjustment is prorated to Expenditure Functions based on the district's depreciation expense.</t>
  </si>
  <si>
    <t>Column 9:</t>
  </si>
  <si>
    <t>Is Pension Expense recorded in Fund 902?</t>
  </si>
  <si>
    <t>If Pension Expense is not recorded in Fund 902, an adjusting journal entry will be required for the District-wide financial statements.</t>
  </si>
  <si>
    <t>Pension Expense entries, except for the On Behalf Expense adjustments should to recorded to Program Code 9990.  Only the entry(s) for the adjustments to On Behalf Benefits should be recorded to Program 1445.  If pension expense other than On Behalf is recorded to Program Code 1445 or if the On Behalf entries are not recorded to Program Code 1445, then an adjusting entry will be required for the District-wide financial statements for the revenue reported in the "Operating Grants and Contributions" column.</t>
  </si>
  <si>
    <t>Column 10:</t>
  </si>
  <si>
    <t>Is OPEB Expense recorded in Fund 904?</t>
  </si>
  <si>
    <t>If OPEB Expense is not recorded in Fund 904, an adjusting journal entry will be required for the District-wide financial statements.</t>
  </si>
  <si>
    <t>OPEB expense entries should be recorded to Program Code 9990.</t>
  </si>
  <si>
    <t xml:space="preserve">Difference in cy principal payment per general ledger </t>
  </si>
  <si>
    <t>in the 16 Audit.  Amount on general ledger greater.</t>
  </si>
  <si>
    <t xml:space="preserve">and amount shown as "Due for fiscal year 2017" </t>
  </si>
  <si>
    <t>8.  Enter the current year Compensated Absences net change reported in Fund 900 - General Long-Term Debt by Functional Category.  (This column is to be used when the School District chooses to reported the net change for compensated absences as an expenditure and not just as an adjustment to the liability accounts.)  You will pull the detail of expenditurees as coded to object codes:</t>
  </si>
  <si>
    <t>If New Debt issued or Other Financing Proceeds received during current fiscal year complete the Calculation Chart C.  Enter Bonds Issued, Capital Lease Proceeds, Othe Long-Term Debt Proceeds as a negative amount.  Then add these amount to the Subtotal on Calculation Chart A.</t>
  </si>
  <si>
    <t>total expenditures in function 4000 on exhibit E</t>
  </si>
  <si>
    <t>total expenditures in object 700 on exhibit E</t>
  </si>
  <si>
    <t>Entry required.  The School District made the adjustment to recorded bonds sold in FY16 in the current fiscal year (Fund 900).  The amount adjusted for current year principal reduction does not equal the principal payment per GL.</t>
  </si>
  <si>
    <t>FY 2019 EXHIBIT E TO B RECONCILIATION - EXPENSES</t>
  </si>
  <si>
    <t>FY 2019 Exhibit E to B Reconciliation - Expenses</t>
  </si>
  <si>
    <t>"Improvement of Instructional Services" on</t>
  </si>
  <si>
    <t>Improvement of Instructional Services Per Final Financial Statements</t>
  </si>
  <si>
    <t>(Correction made to the</t>
  </si>
  <si>
    <t>Debit Instruction (one cent rounding is District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</si>
</sst>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00"/>
    <numFmt numFmtId="166" formatCode="#,##0.0000"/>
  </numFmts>
  <fonts count="18" x14ac:knownFonts="1">
    <font>
      <sz val="11"/>
      <color theme="1"/>
      <name val="Calibri"/>
      <family val="2"/>
      <scheme val="minor"/>
    </font>
    <font>
      <sz val="11"/>
      <color theme="1"/>
      <name val="Franklin Gothic Book"/>
      <family val="2"/>
    </font>
    <font>
      <b/>
      <u/>
      <sz val="11"/>
      <color theme="1"/>
      <name val="Franklin Gothic Book"/>
      <family val="2"/>
    </font>
    <font>
      <b/>
      <sz val="11"/>
      <name val="Franklin Gothic Book"/>
      <family val="2"/>
    </font>
    <font>
      <b/>
      <sz val="11"/>
      <color theme="1"/>
      <name val="Franklin Gothic Book"/>
      <family val="2"/>
    </font>
    <font>
      <b/>
      <sz val="11"/>
      <color theme="1"/>
      <name val="Calibri"/>
      <family val="2"/>
      <scheme val="minor"/>
    </font>
    <font>
      <b/>
      <u/>
      <sz val="11"/>
      <color theme="1"/>
      <name val="Calibri"/>
      <family val="2"/>
      <scheme val="minor"/>
    </font>
    <font>
      <sz val="10"/>
      <color theme="1"/>
      <name val="Calibri"/>
      <family val="2"/>
      <scheme val="minor"/>
    </font>
    <font>
      <b/>
      <sz val="11"/>
      <color rgb="FFFF0000"/>
      <name val="Calibri"/>
      <family val="2"/>
      <scheme val="minor"/>
    </font>
    <font>
      <b/>
      <sz val="11"/>
      <color rgb="FF0000CC"/>
      <name val="Calibri"/>
      <family val="2"/>
      <scheme val="minor"/>
    </font>
    <font>
      <sz val="11"/>
      <color rgb="FF0000CC"/>
      <name val="Calibri"/>
      <family val="2"/>
      <scheme val="minor"/>
    </font>
    <font>
      <b/>
      <sz val="11"/>
      <color rgb="FF9900CC"/>
      <name val="Calibri"/>
      <family val="2"/>
      <scheme val="minor"/>
    </font>
    <font>
      <b/>
      <sz val="11"/>
      <color rgb="FFFF0000"/>
      <name val="Franklin Gothic Book"/>
      <family val="2"/>
    </font>
    <font>
      <b/>
      <sz val="11"/>
      <color rgb="FF9900CC"/>
      <name val="Franklin Gothic Book"/>
      <family val="2"/>
    </font>
    <font>
      <sz val="11"/>
      <name val="Franklin Gothic Book"/>
      <family val="2"/>
    </font>
    <font>
      <sz val="11"/>
      <color rgb="FF0000CC"/>
      <name val="Franklin Gothic Book"/>
      <family val="2"/>
    </font>
    <font>
      <b/>
      <sz val="11"/>
      <color rgb="FF0000CC"/>
      <name val="Franklin Gothic Book"/>
      <family val="2"/>
    </font>
    <font>
      <sz val="11"/>
      <color rgb="FF9900CC"/>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154">
    <xf numFmtId="0" fontId="0" fillId="0" borderId="0" xfId="0"/>
    <xf numFmtId="0" fontId="1" fillId="0" borderId="0" xfId="0" applyFont="1"/>
    <xf numFmtId="0" fontId="2" fillId="0" borderId="0" xfId="0" applyFont="1"/>
    <xf numFmtId="0" fontId="1" fillId="0" borderId="1" xfId="0" applyFont="1" applyBorder="1"/>
    <xf numFmtId="4" fontId="1" fillId="0" borderId="0" xfId="0" applyNumberFormat="1" applyFont="1"/>
    <xf numFmtId="0" fontId="3" fillId="0" borderId="0" xfId="0" applyFont="1" applyAlignment="1">
      <alignment wrapText="1"/>
    </xf>
    <xf numFmtId="0" fontId="1" fillId="0" borderId="0" xfId="0" quotePrefix="1" applyFont="1"/>
    <xf numFmtId="4" fontId="1" fillId="0" borderId="1" xfId="0" applyNumberFormat="1" applyFont="1" applyBorder="1"/>
    <xf numFmtId="0" fontId="1" fillId="2" borderId="0" xfId="0" applyFont="1" applyFill="1"/>
    <xf numFmtId="4" fontId="1" fillId="2" borderId="0" xfId="0" applyNumberFormat="1" applyFont="1" applyFill="1"/>
    <xf numFmtId="4" fontId="0" fillId="0" borderId="0" xfId="0" applyNumberFormat="1"/>
    <xf numFmtId="0" fontId="0" fillId="0" borderId="0" xfId="0" applyAlignment="1">
      <alignment wrapText="1"/>
    </xf>
    <xf numFmtId="0" fontId="0" fillId="0" borderId="1" xfId="0" applyBorder="1"/>
    <xf numFmtId="0" fontId="5" fillId="0" borderId="1" xfId="0" applyFont="1" applyBorder="1"/>
    <xf numFmtId="0" fontId="6" fillId="0" borderId="0" xfId="0" applyFont="1"/>
    <xf numFmtId="0" fontId="0" fillId="0" borderId="0" xfId="0" applyAlignment="1"/>
    <xf numFmtId="0" fontId="0" fillId="0" borderId="9" xfId="0" applyBorder="1" applyAlignment="1"/>
    <xf numFmtId="0" fontId="0" fillId="0" borderId="0" xfId="0" applyBorder="1" applyAlignment="1"/>
    <xf numFmtId="0" fontId="0" fillId="0" borderId="10" xfId="0" applyBorder="1" applyAlignment="1"/>
    <xf numFmtId="0" fontId="0" fillId="0" borderId="0" xfId="0" quotePrefix="1" applyBorder="1" applyAlignment="1"/>
    <xf numFmtId="0" fontId="0" fillId="0" borderId="0" xfId="0" applyBorder="1"/>
    <xf numFmtId="0" fontId="0" fillId="0" borderId="7" xfId="0" applyBorder="1" applyAlignment="1"/>
    <xf numFmtId="0" fontId="0" fillId="0" borderId="1" xfId="0" quotePrefix="1" applyBorder="1" applyAlignment="1"/>
    <xf numFmtId="0" fontId="0" fillId="0" borderId="1" xfId="0" applyBorder="1" applyAlignment="1"/>
    <xf numFmtId="0" fontId="0" fillId="0" borderId="8" xfId="0" applyBorder="1" applyAlignment="1"/>
    <xf numFmtId="0" fontId="0" fillId="3" borderId="1" xfId="0" applyFill="1" applyBorder="1" applyAlignment="1">
      <alignment horizontal="center" wrapText="1"/>
    </xf>
    <xf numFmtId="4" fontId="0" fillId="3" borderId="0" xfId="0" applyNumberFormat="1" applyFill="1"/>
    <xf numFmtId="0" fontId="0" fillId="3" borderId="0" xfId="0" applyFill="1"/>
    <xf numFmtId="4" fontId="0" fillId="3" borderId="1" xfId="0" applyNumberFormat="1" applyFill="1" applyBorder="1"/>
    <xf numFmtId="4" fontId="0" fillId="3" borderId="3" xfId="0" applyNumberFormat="1" applyFill="1" applyBorder="1"/>
    <xf numFmtId="0" fontId="0" fillId="3" borderId="1" xfId="0" applyFill="1" applyBorder="1"/>
    <xf numFmtId="4" fontId="0" fillId="3" borderId="0" xfId="0" applyNumberFormat="1" applyFill="1" applyBorder="1"/>
    <xf numFmtId="4" fontId="6" fillId="4" borderId="0" xfId="0" applyNumberFormat="1" applyFont="1" applyFill="1"/>
    <xf numFmtId="4" fontId="0" fillId="4" borderId="0" xfId="0" applyNumberFormat="1" applyFill="1"/>
    <xf numFmtId="0" fontId="0" fillId="4" borderId="0" xfId="0" applyFill="1"/>
    <xf numFmtId="4" fontId="0" fillId="4" borderId="1" xfId="0" applyNumberFormat="1" applyFill="1" applyBorder="1"/>
    <xf numFmtId="4" fontId="0" fillId="4" borderId="2" xfId="0" applyNumberFormat="1" applyFill="1" applyBorder="1"/>
    <xf numFmtId="0" fontId="1" fillId="0" borderId="0" xfId="0" applyFont="1" applyAlignment="1">
      <alignment wrapText="1"/>
    </xf>
    <xf numFmtId="4" fontId="0" fillId="5" borderId="0" xfId="0" applyNumberFormat="1" applyFill="1"/>
    <xf numFmtId="0" fontId="0" fillId="5" borderId="0" xfId="0" applyFill="1"/>
    <xf numFmtId="4" fontId="0" fillId="4" borderId="0" xfId="0" applyNumberFormat="1" applyFill="1" applyBorder="1"/>
    <xf numFmtId="4" fontId="0" fillId="5" borderId="3" xfId="0" applyNumberFormat="1" applyFill="1" applyBorder="1"/>
    <xf numFmtId="4" fontId="0" fillId="5" borderId="1" xfId="0" applyNumberFormat="1" applyFill="1" applyBorder="1"/>
    <xf numFmtId="0" fontId="8" fillId="5" borderId="0" xfId="0" applyFont="1" applyFill="1"/>
    <xf numFmtId="4" fontId="8" fillId="4" borderId="0" xfId="0" applyNumberFormat="1" applyFont="1" applyFill="1"/>
    <xf numFmtId="4" fontId="8" fillId="4" borderId="1" xfId="0" applyNumberFormat="1" applyFont="1" applyFill="1" applyBorder="1"/>
    <xf numFmtId="4" fontId="9" fillId="0" borderId="0" xfId="0" applyNumberFormat="1" applyFont="1"/>
    <xf numFmtId="4" fontId="9" fillId="0" borderId="1" xfId="0" applyNumberFormat="1" applyFont="1" applyBorder="1"/>
    <xf numFmtId="4" fontId="10" fillId="0" borderId="0" xfId="0" applyNumberFormat="1" applyFont="1"/>
    <xf numFmtId="164" fontId="0" fillId="3" borderId="0" xfId="0" applyNumberFormat="1" applyFill="1"/>
    <xf numFmtId="164" fontId="0" fillId="3" borderId="1" xfId="0" applyNumberFormat="1" applyFill="1" applyBorder="1"/>
    <xf numFmtId="164" fontId="0" fillId="3" borderId="3" xfId="0" applyNumberFormat="1" applyFill="1" applyBorder="1"/>
    <xf numFmtId="0" fontId="9" fillId="0" borderId="1" xfId="0" applyFont="1" applyBorder="1" applyAlignment="1">
      <alignment horizontal="center" wrapText="1"/>
    </xf>
    <xf numFmtId="4" fontId="8" fillId="0" borderId="0" xfId="0" applyNumberFormat="1" applyFont="1"/>
    <xf numFmtId="0" fontId="8" fillId="0" borderId="0" xfId="0" applyFont="1"/>
    <xf numFmtId="4" fontId="8" fillId="0" borderId="0" xfId="0" applyNumberFormat="1" applyFont="1" applyAlignment="1">
      <alignment horizontal="center"/>
    </xf>
    <xf numFmtId="0" fontId="8" fillId="0" borderId="0" xfId="0" applyFont="1" applyAlignment="1">
      <alignment horizontal="center"/>
    </xf>
    <xf numFmtId="4" fontId="0" fillId="3" borderId="3" xfId="0" applyNumberFormat="1" applyFont="1" applyFill="1" applyBorder="1"/>
    <xf numFmtId="4" fontId="11" fillId="0" borderId="0" xfId="0" applyNumberFormat="1" applyFont="1"/>
    <xf numFmtId="4" fontId="11" fillId="0" borderId="2" xfId="0" applyNumberFormat="1" applyFont="1" applyBorder="1"/>
    <xf numFmtId="0" fontId="12" fillId="0" borderId="0" xfId="0" applyFont="1" applyAlignment="1">
      <alignment vertical="center" wrapText="1"/>
    </xf>
    <xf numFmtId="0" fontId="12" fillId="0" borderId="0" xfId="0" applyFont="1" applyAlignment="1">
      <alignment wrapText="1"/>
    </xf>
    <xf numFmtId="4" fontId="12" fillId="0" borderId="0" xfId="0" applyNumberFormat="1" applyFont="1"/>
    <xf numFmtId="0" fontId="14" fillId="0" borderId="0" xfId="0" applyFont="1" applyAlignment="1">
      <alignment wrapText="1"/>
    </xf>
    <xf numFmtId="0" fontId="13" fillId="0" borderId="0" xfId="0" applyFont="1" applyAlignment="1">
      <alignment wrapText="1"/>
    </xf>
    <xf numFmtId="4" fontId="13" fillId="6" borderId="0" xfId="0" applyNumberFormat="1" applyFont="1" applyFill="1"/>
    <xf numFmtId="0" fontId="13" fillId="0" borderId="0" xfId="0" applyFont="1"/>
    <xf numFmtId="0" fontId="1" fillId="0" borderId="0" xfId="0" applyFont="1" applyFill="1"/>
    <xf numFmtId="0" fontId="15" fillId="0" borderId="0" xfId="0" applyFont="1" applyAlignment="1">
      <alignment wrapText="1"/>
    </xf>
    <xf numFmtId="0" fontId="15" fillId="0" borderId="0" xfId="0" applyFont="1"/>
    <xf numFmtId="4" fontId="15" fillId="0" borderId="0" xfId="0" applyNumberFormat="1" applyFont="1"/>
    <xf numFmtId="165" fontId="1" fillId="0" borderId="0" xfId="0" applyNumberFormat="1" applyFont="1"/>
    <xf numFmtId="0" fontId="12" fillId="0" borderId="0" xfId="0" applyFont="1"/>
    <xf numFmtId="166" fontId="4" fillId="0" borderId="0" xfId="0" applyNumberFormat="1" applyFont="1"/>
    <xf numFmtId="4" fontId="15" fillId="0" borderId="11" xfId="0" applyNumberFormat="1" applyFont="1" applyBorder="1"/>
    <xf numFmtId="0" fontId="13" fillId="6" borderId="0" xfId="0" applyFont="1" applyFill="1" applyAlignment="1">
      <alignment wrapText="1"/>
    </xf>
    <xf numFmtId="0" fontId="0" fillId="0" borderId="0" xfId="0" applyAlignment="1">
      <alignment wrapText="1"/>
    </xf>
    <xf numFmtId="0" fontId="16" fillId="0" borderId="0" xfId="0" applyFont="1"/>
    <xf numFmtId="4" fontId="16" fillId="6" borderId="0" xfId="0" applyNumberFormat="1" applyFont="1" applyFill="1"/>
    <xf numFmtId="0" fontId="12" fillId="0" borderId="0" xfId="0" applyFont="1" applyFill="1"/>
    <xf numFmtId="10" fontId="0" fillId="3" borderId="0" xfId="0" applyNumberFormat="1" applyFill="1"/>
    <xf numFmtId="10" fontId="0" fillId="3" borderId="1" xfId="0" applyNumberFormat="1" applyFill="1" applyBorder="1"/>
    <xf numFmtId="10" fontId="0" fillId="3" borderId="3" xfId="0" applyNumberFormat="1" applyFill="1" applyBorder="1"/>
    <xf numFmtId="0" fontId="0" fillId="0" borderId="9" xfId="0" applyBorder="1" applyAlignment="1">
      <alignment wrapText="1"/>
    </xf>
    <xf numFmtId="0" fontId="0" fillId="0" borderId="0" xfId="0" applyBorder="1" applyAlignment="1">
      <alignment wrapText="1"/>
    </xf>
    <xf numFmtId="4" fontId="0" fillId="0" borderId="0" xfId="0" applyNumberFormat="1" applyAlignment="1">
      <alignment wrapText="1"/>
    </xf>
    <xf numFmtId="0" fontId="1" fillId="0" borderId="0" xfId="0" applyFont="1" applyAlignment="1">
      <alignment wrapText="1"/>
    </xf>
    <xf numFmtId="0" fontId="0" fillId="0" borderId="0" xfId="0" applyBorder="1" applyAlignment="1">
      <alignment vertical="top" wrapText="1"/>
    </xf>
    <xf numFmtId="0" fontId="0" fillId="0" borderId="1" xfId="0" applyFill="1" applyBorder="1"/>
    <xf numFmtId="0" fontId="0" fillId="0" borderId="8" xfId="0" applyFill="1" applyBorder="1"/>
    <xf numFmtId="0" fontId="0" fillId="0" borderId="9" xfId="0" applyBorder="1" applyAlignment="1">
      <alignment vertical="top" wrapText="1"/>
    </xf>
    <xf numFmtId="0" fontId="0" fillId="0" borderId="10" xfId="0" applyBorder="1" applyAlignment="1">
      <alignment vertical="top" wrapText="1"/>
    </xf>
    <xf numFmtId="0" fontId="0" fillId="0" borderId="9" xfId="0" applyBorder="1"/>
    <xf numFmtId="0" fontId="0" fillId="0" borderId="0" xfId="0" applyFill="1" applyBorder="1"/>
    <xf numFmtId="0" fontId="0" fillId="0" borderId="10" xfId="0" applyFill="1" applyBorder="1"/>
    <xf numFmtId="0" fontId="0" fillId="0" borderId="7" xfId="0" applyBorder="1"/>
    <xf numFmtId="4" fontId="0" fillId="3" borderId="1" xfId="0" applyNumberFormat="1" applyFill="1" applyBorder="1" applyAlignment="1">
      <alignment horizontal="center" wrapText="1"/>
    </xf>
    <xf numFmtId="0" fontId="0" fillId="0" borderId="0" xfId="0" applyFill="1" applyBorder="1" applyAlignment="1">
      <alignment wrapText="1"/>
    </xf>
    <xf numFmtId="0" fontId="0" fillId="0" borderId="10" xfId="0" applyBorder="1"/>
    <xf numFmtId="0" fontId="17" fillId="0" borderId="0" xfId="0" applyFont="1" applyAlignment="1">
      <alignment horizontal="center"/>
    </xf>
    <xf numFmtId="0" fontId="9" fillId="0" borderId="0" xfId="0" applyFont="1"/>
    <xf numFmtId="4" fontId="10" fillId="0" borderId="11" xfId="0" applyNumberFormat="1" applyFont="1" applyBorder="1"/>
    <xf numFmtId="0" fontId="1" fillId="0" borderId="0" xfId="0" applyFont="1" applyBorder="1"/>
    <xf numFmtId="4" fontId="13" fillId="0" borderId="0" xfId="0" applyNumberFormat="1" applyFont="1" applyFill="1"/>
    <xf numFmtId="0" fontId="0" fillId="0" borderId="0" xfId="0" applyBorder="1" applyAlignment="1">
      <alignment wrapText="1"/>
    </xf>
    <xf numFmtId="0" fontId="0" fillId="0" borderId="0" xfId="0" applyBorder="1" applyAlignment="1">
      <alignment horizontal="left" wrapText="1"/>
    </xf>
    <xf numFmtId="0" fontId="0" fillId="0" borderId="0" xfId="0" applyFill="1" applyBorder="1" applyAlignment="1">
      <alignment horizontal="left" wrapText="1"/>
    </xf>
    <xf numFmtId="0" fontId="0" fillId="0" borderId="0" xfId="0" applyBorder="1" applyAlignment="1">
      <alignment horizontal="left" vertical="top" wrapText="1"/>
    </xf>
    <xf numFmtId="4" fontId="0" fillId="0" borderId="0" xfId="0" applyNumberFormat="1" applyFill="1" applyBorder="1" applyAlignment="1">
      <alignment horizontal="center" wrapText="1"/>
    </xf>
    <xf numFmtId="4" fontId="0" fillId="0" borderId="0" xfId="0" applyNumberFormat="1" applyFill="1"/>
    <xf numFmtId="4" fontId="0" fillId="0" borderId="0" xfId="0" applyNumberFormat="1" applyFill="1" applyBorder="1"/>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1"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0" xfId="0" applyBorder="1" applyAlignment="1">
      <alignmen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0" fillId="0" borderId="0" xfId="0" applyAlignment="1">
      <alignment horizontal="left"/>
    </xf>
    <xf numFmtId="0" fontId="0" fillId="0" borderId="4" xfId="0" applyFill="1" applyBorder="1" applyAlignment="1">
      <alignment horizontal="left" wrapText="1"/>
    </xf>
    <xf numFmtId="0" fontId="0" fillId="0" borderId="5" xfId="0" applyFill="1" applyBorder="1" applyAlignment="1">
      <alignment horizontal="left" wrapText="1"/>
    </xf>
    <xf numFmtId="0" fontId="0" fillId="0" borderId="6" xfId="0" applyFill="1" applyBorder="1" applyAlignment="1">
      <alignment horizontal="left" wrapText="1"/>
    </xf>
    <xf numFmtId="0" fontId="0" fillId="0" borderId="9" xfId="0" applyFill="1" applyBorder="1" applyAlignment="1">
      <alignment horizontal="left" wrapText="1"/>
    </xf>
    <xf numFmtId="0" fontId="0" fillId="0" borderId="0" xfId="0" applyFill="1" applyBorder="1" applyAlignment="1">
      <alignment horizontal="left" wrapText="1"/>
    </xf>
    <xf numFmtId="0" fontId="0" fillId="0" borderId="10" xfId="0" applyFill="1" applyBorder="1" applyAlignment="1">
      <alignment horizontal="left"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wrapText="1"/>
    </xf>
    <xf numFmtId="0" fontId="12" fillId="0" borderId="0" xfId="0" applyFont="1" applyAlignment="1">
      <alignment horizontal="left" wrapText="1"/>
    </xf>
    <xf numFmtId="4" fontId="12" fillId="6" borderId="0" xfId="0" applyNumberFormat="1" applyFont="1" applyFill="1" applyAlignment="1">
      <alignment horizontal="left" wrapText="1"/>
    </xf>
    <xf numFmtId="0" fontId="12" fillId="6" borderId="0" xfId="0" applyFont="1" applyFill="1" applyAlignment="1">
      <alignment horizontal="left" vertical="center" wrapText="1"/>
    </xf>
    <xf numFmtId="0" fontId="13" fillId="6" borderId="0" xfId="0" applyFont="1" applyFill="1" applyAlignment="1">
      <alignment horizontal="left" wrapText="1"/>
    </xf>
    <xf numFmtId="0" fontId="4" fillId="6" borderId="0" xfId="0" applyFont="1" applyFill="1" applyAlignment="1">
      <alignment wrapText="1"/>
    </xf>
    <xf numFmtId="0" fontId="0" fillId="6" borderId="0" xfId="0" applyFill="1" applyAlignment="1">
      <alignment wrapText="1"/>
    </xf>
    <xf numFmtId="4" fontId="15" fillId="0" borderId="0" xfId="0" applyNumberFormat="1" applyFont="1" applyAlignment="1">
      <alignment horizontal="left" wrapText="1"/>
    </xf>
    <xf numFmtId="0" fontId="12" fillId="0" borderId="0" xfId="0" applyFont="1" applyAlignment="1">
      <alignment horizontal="left" vertical="center" wrapText="1"/>
    </xf>
    <xf numFmtId="0" fontId="1" fillId="0" borderId="0" xfId="0" applyFont="1" applyAlignment="1">
      <alignment wrapText="1"/>
    </xf>
    <xf numFmtId="0" fontId="0" fillId="0" borderId="0" xfId="0" applyAlignment="1">
      <alignment wrapText="1"/>
    </xf>
    <xf numFmtId="0" fontId="15"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0000CC"/>
      <color rgb="FF9900C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200025</xdr:colOff>
      <xdr:row>62</xdr:row>
      <xdr:rowOff>66675</xdr:rowOff>
    </xdr:from>
    <xdr:to>
      <xdr:col>21</xdr:col>
      <xdr:colOff>66675</xdr:colOff>
      <xdr:row>64</xdr:row>
      <xdr:rowOff>142875</xdr:rowOff>
    </xdr:to>
    <xdr:sp macro="" textlink="">
      <xdr:nvSpPr>
        <xdr:cNvPr id="2" name="Oval 1">
          <a:extLst>
            <a:ext uri="{FF2B5EF4-FFF2-40B4-BE49-F238E27FC236}">
              <a16:creationId xmlns:a16="http://schemas.microsoft.com/office/drawing/2014/main" id="{A08FE27C-A302-4057-91A3-698060E61831}"/>
            </a:ext>
          </a:extLst>
        </xdr:cNvPr>
        <xdr:cNvSpPr/>
      </xdr:nvSpPr>
      <xdr:spPr>
        <a:xfrm>
          <a:off x="16821150" y="12801600"/>
          <a:ext cx="1171575" cy="4667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152400</xdr:colOff>
      <xdr:row>53</xdr:row>
      <xdr:rowOff>28575</xdr:rowOff>
    </xdr:from>
    <xdr:to>
      <xdr:col>21</xdr:col>
      <xdr:colOff>57149</xdr:colOff>
      <xdr:row>55</xdr:row>
      <xdr:rowOff>76200</xdr:rowOff>
    </xdr:to>
    <xdr:sp macro="" textlink="">
      <xdr:nvSpPr>
        <xdr:cNvPr id="3" name="Rectangle: Rounded Corners 2">
          <a:extLst>
            <a:ext uri="{FF2B5EF4-FFF2-40B4-BE49-F238E27FC236}">
              <a16:creationId xmlns:a16="http://schemas.microsoft.com/office/drawing/2014/main" id="{CF686C00-3A7A-4232-9895-73582AE8EBEC}"/>
            </a:ext>
          </a:extLst>
        </xdr:cNvPr>
        <xdr:cNvSpPr/>
      </xdr:nvSpPr>
      <xdr:spPr>
        <a:xfrm>
          <a:off x="16592550" y="10839450"/>
          <a:ext cx="1390649" cy="438150"/>
        </a:xfrm>
        <a:prstGeom prst="roundRect">
          <a:avLst/>
        </a:prstGeom>
        <a:noFill/>
        <a:ln w="412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1276350</xdr:colOff>
      <xdr:row>64</xdr:row>
      <xdr:rowOff>47625</xdr:rowOff>
    </xdr:from>
    <xdr:to>
      <xdr:col>24</xdr:col>
      <xdr:colOff>38100</xdr:colOff>
      <xdr:row>68</xdr:row>
      <xdr:rowOff>171450</xdr:rowOff>
    </xdr:to>
    <xdr:cxnSp macro="">
      <xdr:nvCxnSpPr>
        <xdr:cNvPr id="4" name="Straight Arrow Connector 3">
          <a:extLst>
            <a:ext uri="{FF2B5EF4-FFF2-40B4-BE49-F238E27FC236}">
              <a16:creationId xmlns:a16="http://schemas.microsoft.com/office/drawing/2014/main" id="{F66001C3-396E-4622-ACC6-CF0538C2DA05}"/>
            </a:ext>
          </a:extLst>
        </xdr:cNvPr>
        <xdr:cNvCxnSpPr/>
      </xdr:nvCxnSpPr>
      <xdr:spPr>
        <a:xfrm>
          <a:off x="17897475" y="13173075"/>
          <a:ext cx="2076450" cy="895350"/>
        </a:xfrm>
        <a:prstGeom prst="straightConnector1">
          <a:avLst/>
        </a:prstGeom>
        <a:ln w="28575">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142875</xdr:colOff>
      <xdr:row>52</xdr:row>
      <xdr:rowOff>9526</xdr:rowOff>
    </xdr:from>
    <xdr:to>
      <xdr:col>21</xdr:col>
      <xdr:colOff>76200</xdr:colOff>
      <xdr:row>54</xdr:row>
      <xdr:rowOff>95251</xdr:rowOff>
    </xdr:to>
    <xdr:sp macro="" textlink="">
      <xdr:nvSpPr>
        <xdr:cNvPr id="2" name="Rectangle: Rounded Corners 1">
          <a:extLst>
            <a:ext uri="{FF2B5EF4-FFF2-40B4-BE49-F238E27FC236}">
              <a16:creationId xmlns:a16="http://schemas.microsoft.com/office/drawing/2014/main" id="{85AE1F80-EA18-48B2-97EF-241669DADCED}"/>
            </a:ext>
          </a:extLst>
        </xdr:cNvPr>
        <xdr:cNvSpPr/>
      </xdr:nvSpPr>
      <xdr:spPr>
        <a:xfrm>
          <a:off x="16583025" y="11010901"/>
          <a:ext cx="1419225" cy="476250"/>
        </a:xfrm>
        <a:prstGeom prst="roundRect">
          <a:avLst/>
        </a:prstGeom>
        <a:noFill/>
        <a:ln w="412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133350</xdr:colOff>
      <xdr:row>61</xdr:row>
      <xdr:rowOff>19050</xdr:rowOff>
    </xdr:from>
    <xdr:to>
      <xdr:col>21</xdr:col>
      <xdr:colOff>85725</xdr:colOff>
      <xdr:row>64</xdr:row>
      <xdr:rowOff>9525</xdr:rowOff>
    </xdr:to>
    <xdr:sp macro="" textlink="">
      <xdr:nvSpPr>
        <xdr:cNvPr id="3" name="Oval 2">
          <a:extLst>
            <a:ext uri="{FF2B5EF4-FFF2-40B4-BE49-F238E27FC236}">
              <a16:creationId xmlns:a16="http://schemas.microsoft.com/office/drawing/2014/main" id="{4BB7C55F-CE2F-46CA-A0EE-A3DDEB9E35B1}"/>
            </a:ext>
          </a:extLst>
        </xdr:cNvPr>
        <xdr:cNvSpPr/>
      </xdr:nvSpPr>
      <xdr:spPr>
        <a:xfrm>
          <a:off x="11791950" y="11991975"/>
          <a:ext cx="1409700" cy="5810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1336604</xdr:colOff>
      <xdr:row>63</xdr:row>
      <xdr:rowOff>124461</xdr:rowOff>
    </xdr:from>
    <xdr:to>
      <xdr:col>23</xdr:col>
      <xdr:colOff>142875</xdr:colOff>
      <xdr:row>68</xdr:row>
      <xdr:rowOff>76200</xdr:rowOff>
    </xdr:to>
    <xdr:cxnSp macro="">
      <xdr:nvCxnSpPr>
        <xdr:cNvPr id="5" name="Straight Arrow Connector 4">
          <a:extLst>
            <a:ext uri="{FF2B5EF4-FFF2-40B4-BE49-F238E27FC236}">
              <a16:creationId xmlns:a16="http://schemas.microsoft.com/office/drawing/2014/main" id="{54BAE1F8-4239-4503-82A0-CA440BFF2F5C}"/>
            </a:ext>
          </a:extLst>
        </xdr:cNvPr>
        <xdr:cNvCxnSpPr>
          <a:stCxn id="3" idx="5"/>
        </xdr:cNvCxnSpPr>
      </xdr:nvCxnSpPr>
      <xdr:spPr>
        <a:xfrm>
          <a:off x="12995204" y="12487911"/>
          <a:ext cx="2092396" cy="913764"/>
        </a:xfrm>
        <a:prstGeom prst="straightConnector1">
          <a:avLst/>
        </a:prstGeom>
        <a:ln w="28575">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81639-F57E-4E8E-820A-E7DE5570119A}">
  <dimension ref="A1:BO74"/>
  <sheetViews>
    <sheetView topLeftCell="A28" workbookViewId="0">
      <selection activeCell="S35" sqref="S35"/>
    </sheetView>
  </sheetViews>
  <sheetFormatPr defaultRowHeight="15" x14ac:dyDescent="0.25"/>
  <cols>
    <col min="1" max="1" width="42.28515625" customWidth="1"/>
    <col min="2" max="2" width="2.7109375" customWidth="1"/>
    <col min="3" max="3" width="18" customWidth="1"/>
    <col min="4" max="4" width="2.7109375" customWidth="1"/>
    <col min="5" max="5" width="24.42578125" customWidth="1"/>
    <col min="6" max="6" width="2.7109375" customWidth="1"/>
    <col min="7" max="7" width="18.140625" customWidth="1"/>
    <col min="8" max="8" width="2.7109375" customWidth="1"/>
    <col min="9" max="9" width="19.28515625" customWidth="1"/>
    <col min="10" max="10" width="2.7109375" customWidth="1"/>
    <col min="11" max="11" width="16.85546875" customWidth="1"/>
    <col min="12" max="12" width="2.7109375" customWidth="1"/>
    <col min="13" max="13" width="22.28515625" customWidth="1"/>
    <col min="14" max="14" width="2.7109375" customWidth="1"/>
    <col min="15" max="15" width="16.5703125" customWidth="1"/>
    <col min="16" max="16" width="2.7109375" customWidth="1"/>
    <col min="17" max="17" width="16.140625" customWidth="1"/>
    <col min="18" max="18" width="2.7109375" customWidth="1"/>
    <col min="19" max="19" width="28.140625" customWidth="1"/>
    <col min="20" max="20" width="2.7109375" customWidth="1"/>
    <col min="21" max="21" width="19.5703125" customWidth="1"/>
    <col min="22" max="22" width="2.7109375" customWidth="1"/>
    <col min="23" max="23" width="24.7109375" customWidth="1"/>
    <col min="24" max="24" width="2.7109375" customWidth="1"/>
    <col min="25" max="25" width="19.5703125" customWidth="1"/>
    <col min="26" max="26" width="2.7109375" customWidth="1"/>
    <col min="27" max="27" width="17.42578125" customWidth="1"/>
    <col min="29" max="29" width="11.7109375" bestFit="1" customWidth="1"/>
  </cols>
  <sheetData>
    <row r="1" spans="1:35" x14ac:dyDescent="0.25">
      <c r="A1" s="14" t="s">
        <v>218</v>
      </c>
    </row>
    <row r="2" spans="1:35" x14ac:dyDescent="0.25">
      <c r="A2" s="13" t="s">
        <v>67</v>
      </c>
    </row>
    <row r="4" spans="1:35" ht="14.45" customHeight="1" x14ac:dyDescent="0.25">
      <c r="A4" s="111" t="s">
        <v>68</v>
      </c>
      <c r="B4" s="112"/>
      <c r="C4" s="112"/>
      <c r="D4" s="112"/>
      <c r="E4" s="112"/>
      <c r="F4" s="112"/>
      <c r="G4" s="113"/>
      <c r="H4" s="15"/>
      <c r="I4" s="136" t="s">
        <v>160</v>
      </c>
      <c r="J4" s="137"/>
      <c r="K4" s="137"/>
      <c r="L4" s="137"/>
      <c r="M4" s="137"/>
      <c r="N4" s="137"/>
      <c r="O4" s="137"/>
      <c r="P4" s="137"/>
      <c r="Q4" s="138"/>
      <c r="R4" s="87"/>
      <c r="S4" s="120" t="s">
        <v>214</v>
      </c>
      <c r="T4" s="121"/>
      <c r="U4" s="121"/>
      <c r="V4" s="121"/>
      <c r="W4" s="121"/>
      <c r="X4" s="121"/>
      <c r="Y4" s="121"/>
      <c r="Z4" s="121"/>
      <c r="AA4" s="122"/>
      <c r="AH4" s="84"/>
      <c r="AI4" s="84"/>
    </row>
    <row r="5" spans="1:35" x14ac:dyDescent="0.25">
      <c r="A5" s="114"/>
      <c r="B5" s="115"/>
      <c r="C5" s="115"/>
      <c r="D5" s="115"/>
      <c r="E5" s="115"/>
      <c r="F5" s="115"/>
      <c r="G5" s="116"/>
      <c r="H5" s="15"/>
      <c r="I5" s="139"/>
      <c r="J5" s="140"/>
      <c r="K5" s="140"/>
      <c r="L5" s="140"/>
      <c r="M5" s="140"/>
      <c r="N5" s="140"/>
      <c r="O5" s="140"/>
      <c r="P5" s="140"/>
      <c r="Q5" s="141"/>
      <c r="R5" s="87"/>
      <c r="S5" s="123"/>
      <c r="T5" s="124"/>
      <c r="U5" s="124"/>
      <c r="V5" s="124"/>
      <c r="W5" s="124"/>
      <c r="X5" s="124"/>
      <c r="Y5" s="124"/>
      <c r="Z5" s="124"/>
      <c r="AA5" s="125"/>
      <c r="AH5" s="84"/>
      <c r="AI5" s="84"/>
    </row>
    <row r="6" spans="1:35" x14ac:dyDescent="0.25">
      <c r="A6" s="15"/>
      <c r="B6" s="15"/>
      <c r="C6" s="15"/>
      <c r="D6" s="15"/>
      <c r="E6" s="15"/>
      <c r="F6" s="15"/>
      <c r="G6" s="15"/>
      <c r="H6" s="15"/>
      <c r="I6" s="139"/>
      <c r="J6" s="140"/>
      <c r="K6" s="140"/>
      <c r="L6" s="140"/>
      <c r="M6" s="140"/>
      <c r="N6" s="140"/>
      <c r="O6" s="140"/>
      <c r="P6" s="140"/>
      <c r="Q6" s="141"/>
      <c r="R6" s="87"/>
      <c r="S6" s="87"/>
      <c r="T6" s="87"/>
      <c r="U6" s="87"/>
      <c r="V6" s="87"/>
      <c r="W6" s="87"/>
      <c r="X6" s="84"/>
      <c r="Y6" s="84"/>
    </row>
    <row r="7" spans="1:35" x14ac:dyDescent="0.25">
      <c r="A7" s="111" t="s">
        <v>69</v>
      </c>
      <c r="B7" s="112"/>
      <c r="C7" s="112"/>
      <c r="D7" s="112"/>
      <c r="E7" s="112"/>
      <c r="F7" s="112"/>
      <c r="G7" s="113"/>
      <c r="H7" s="15"/>
      <c r="I7" s="90"/>
      <c r="J7" s="87"/>
      <c r="K7" s="87"/>
      <c r="L7" s="87"/>
      <c r="M7" s="87"/>
      <c r="N7" s="87"/>
      <c r="O7" s="87"/>
      <c r="P7" s="87"/>
      <c r="Q7" s="91"/>
      <c r="R7" s="87"/>
    </row>
    <row r="8" spans="1:35" ht="15" customHeight="1" x14ac:dyDescent="0.25">
      <c r="A8" s="117"/>
      <c r="B8" s="118"/>
      <c r="C8" s="118"/>
      <c r="D8" s="118"/>
      <c r="E8" s="118"/>
      <c r="F8" s="118"/>
      <c r="G8" s="119"/>
      <c r="H8" s="15"/>
      <c r="I8" s="83"/>
      <c r="J8" s="19" t="s">
        <v>161</v>
      </c>
      <c r="K8" s="17"/>
      <c r="L8" s="17" t="s">
        <v>162</v>
      </c>
      <c r="M8" s="17"/>
      <c r="N8" s="17"/>
      <c r="O8" s="17"/>
      <c r="P8" s="17"/>
      <c r="Q8" s="18"/>
      <c r="R8" s="17"/>
      <c r="S8" s="120" t="s">
        <v>156</v>
      </c>
      <c r="T8" s="121"/>
      <c r="U8" s="121"/>
      <c r="V8" s="121"/>
      <c r="W8" s="121"/>
      <c r="X8" s="121"/>
      <c r="Y8" s="121"/>
      <c r="Z8" s="121"/>
      <c r="AA8" s="122"/>
    </row>
    <row r="9" spans="1:35" ht="14.45" customHeight="1" x14ac:dyDescent="0.25">
      <c r="A9" s="16"/>
      <c r="B9" s="17"/>
      <c r="C9" s="17"/>
      <c r="D9" s="17"/>
      <c r="E9" s="17"/>
      <c r="F9" s="17"/>
      <c r="G9" s="18"/>
      <c r="H9" s="15"/>
      <c r="I9" s="21"/>
      <c r="J9" s="22" t="s">
        <v>163</v>
      </c>
      <c r="K9" s="12"/>
      <c r="L9" s="88" t="s">
        <v>164</v>
      </c>
      <c r="M9" s="88"/>
      <c r="N9" s="88"/>
      <c r="O9" s="88"/>
      <c r="P9" s="88"/>
      <c r="Q9" s="89"/>
      <c r="R9" s="93"/>
      <c r="S9" s="126"/>
      <c r="T9" s="127"/>
      <c r="U9" s="127"/>
      <c r="V9" s="127"/>
      <c r="W9" s="127"/>
      <c r="X9" s="127"/>
      <c r="Y9" s="127"/>
      <c r="Z9" s="127"/>
      <c r="AA9" s="128"/>
    </row>
    <row r="10" spans="1:35" x14ac:dyDescent="0.25">
      <c r="A10" s="16"/>
      <c r="B10" s="19" t="s">
        <v>70</v>
      </c>
      <c r="C10" s="17"/>
      <c r="D10" s="17" t="s">
        <v>76</v>
      </c>
      <c r="E10" s="20"/>
      <c r="F10" s="17"/>
      <c r="G10" s="18"/>
      <c r="H10" s="15"/>
      <c r="I10" s="17"/>
      <c r="J10" s="17"/>
      <c r="K10" s="17"/>
      <c r="L10" s="17"/>
      <c r="M10" s="17"/>
      <c r="N10" s="17"/>
      <c r="O10" s="17"/>
      <c r="P10" s="17"/>
      <c r="Q10" s="17"/>
      <c r="R10" s="17"/>
      <c r="S10" s="126"/>
      <c r="T10" s="127"/>
      <c r="U10" s="127"/>
      <c r="V10" s="127"/>
      <c r="W10" s="127"/>
      <c r="X10" s="127"/>
      <c r="Y10" s="127"/>
      <c r="Z10" s="127"/>
      <c r="AA10" s="128"/>
    </row>
    <row r="11" spans="1:35" ht="14.45" customHeight="1" x14ac:dyDescent="0.25">
      <c r="A11" s="16"/>
      <c r="B11" s="19" t="s">
        <v>77</v>
      </c>
      <c r="C11" s="17"/>
      <c r="D11" s="17" t="s">
        <v>71</v>
      </c>
      <c r="E11" s="20"/>
      <c r="F11" s="17"/>
      <c r="G11" s="18"/>
      <c r="H11" s="15"/>
      <c r="I11" s="130" t="s">
        <v>213</v>
      </c>
      <c r="J11" s="131"/>
      <c r="K11" s="131"/>
      <c r="L11" s="131"/>
      <c r="M11" s="131"/>
      <c r="N11" s="131"/>
      <c r="O11" s="131"/>
      <c r="P11" s="131"/>
      <c r="Q11" s="132"/>
      <c r="R11" s="97"/>
      <c r="S11" s="126"/>
      <c r="T11" s="127"/>
      <c r="U11" s="127"/>
      <c r="V11" s="127"/>
      <c r="W11" s="127"/>
      <c r="X11" s="127"/>
      <c r="Y11" s="127"/>
      <c r="Z11" s="127"/>
      <c r="AA11" s="128"/>
    </row>
    <row r="12" spans="1:35" ht="15" customHeight="1" x14ac:dyDescent="0.25">
      <c r="A12" s="16"/>
      <c r="B12" s="19" t="s">
        <v>78</v>
      </c>
      <c r="C12" s="17"/>
      <c r="D12" s="17" t="s">
        <v>72</v>
      </c>
      <c r="E12" s="20"/>
      <c r="F12" s="17"/>
      <c r="G12" s="18"/>
      <c r="H12" s="15"/>
      <c r="I12" s="133"/>
      <c r="J12" s="134"/>
      <c r="K12" s="134"/>
      <c r="L12" s="134"/>
      <c r="M12" s="134"/>
      <c r="N12" s="134"/>
      <c r="O12" s="134"/>
      <c r="P12" s="134"/>
      <c r="Q12" s="135"/>
      <c r="R12" s="97"/>
      <c r="S12" s="123"/>
      <c r="T12" s="124"/>
      <c r="U12" s="124"/>
      <c r="V12" s="124"/>
      <c r="W12" s="124"/>
      <c r="X12" s="124"/>
      <c r="Y12" s="124"/>
      <c r="Z12" s="124"/>
      <c r="AA12" s="125"/>
    </row>
    <row r="13" spans="1:35" x14ac:dyDescent="0.25">
      <c r="A13" s="16"/>
      <c r="B13" s="19" t="s">
        <v>79</v>
      </c>
      <c r="C13" s="17"/>
      <c r="D13" s="17" t="s">
        <v>73</v>
      </c>
      <c r="E13" s="20"/>
      <c r="F13" s="17"/>
      <c r="G13" s="18"/>
      <c r="H13" s="15"/>
      <c r="I13" s="133"/>
      <c r="J13" s="134"/>
      <c r="K13" s="134"/>
      <c r="L13" s="134"/>
      <c r="M13" s="134"/>
      <c r="N13" s="134"/>
      <c r="O13" s="134"/>
      <c r="P13" s="134"/>
      <c r="Q13" s="135"/>
      <c r="R13" s="97"/>
      <c r="S13" s="97"/>
      <c r="T13" s="97"/>
      <c r="U13" s="97"/>
      <c r="V13" s="97"/>
      <c r="W13" s="97"/>
      <c r="X13" s="84"/>
    </row>
    <row r="14" spans="1:35" ht="14.45" customHeight="1" x14ac:dyDescent="0.25">
      <c r="A14" s="16"/>
      <c r="B14" s="19" t="s">
        <v>80</v>
      </c>
      <c r="C14" s="17"/>
      <c r="D14" s="17" t="s">
        <v>74</v>
      </c>
      <c r="E14" s="20"/>
      <c r="F14" s="17"/>
      <c r="G14" s="18"/>
      <c r="H14" s="15"/>
      <c r="I14" s="133"/>
      <c r="J14" s="134"/>
      <c r="K14" s="134"/>
      <c r="L14" s="134"/>
      <c r="M14" s="134"/>
      <c r="N14" s="134"/>
      <c r="O14" s="134"/>
      <c r="P14" s="134"/>
      <c r="Q14" s="135"/>
      <c r="R14" s="93"/>
      <c r="AB14" s="84"/>
      <c r="AC14" s="84"/>
    </row>
    <row r="15" spans="1:35" ht="15" customHeight="1" x14ac:dyDescent="0.25">
      <c r="A15" s="21"/>
      <c r="B15" s="22" t="s">
        <v>81</v>
      </c>
      <c r="C15" s="23"/>
      <c r="D15" s="23" t="s">
        <v>75</v>
      </c>
      <c r="E15" s="12"/>
      <c r="F15" s="23"/>
      <c r="G15" s="24"/>
      <c r="H15" s="15"/>
      <c r="I15" s="92"/>
      <c r="J15" s="20"/>
      <c r="K15" s="20"/>
      <c r="L15" s="20"/>
      <c r="M15" s="20"/>
      <c r="N15" s="20"/>
      <c r="O15" s="20"/>
      <c r="P15" s="20"/>
      <c r="Q15" s="98"/>
      <c r="R15" s="93"/>
      <c r="S15" s="120" t="s">
        <v>157</v>
      </c>
      <c r="T15" s="121"/>
      <c r="U15" s="121"/>
      <c r="V15" s="121"/>
      <c r="W15" s="121"/>
      <c r="X15" s="121"/>
      <c r="Y15" s="121"/>
      <c r="Z15" s="121"/>
      <c r="AA15" s="122"/>
      <c r="AB15" s="84"/>
      <c r="AC15" s="84"/>
    </row>
    <row r="16" spans="1:35" x14ac:dyDescent="0.25">
      <c r="A16" s="15"/>
      <c r="B16" s="15"/>
      <c r="C16" s="15"/>
      <c r="D16" s="15"/>
      <c r="E16" s="15"/>
      <c r="F16" s="15"/>
      <c r="G16" s="15"/>
      <c r="H16" s="15"/>
      <c r="I16" s="92"/>
      <c r="J16" s="19" t="s">
        <v>165</v>
      </c>
      <c r="K16" s="20"/>
      <c r="L16" s="93" t="s">
        <v>166</v>
      </c>
      <c r="M16" s="93"/>
      <c r="N16" s="93"/>
      <c r="O16" s="93"/>
      <c r="P16" s="93"/>
      <c r="Q16" s="94"/>
      <c r="R16" s="93"/>
      <c r="S16" s="123"/>
      <c r="T16" s="124"/>
      <c r="U16" s="124"/>
      <c r="V16" s="124"/>
      <c r="W16" s="124"/>
      <c r="X16" s="124"/>
      <c r="Y16" s="124"/>
      <c r="Z16" s="124"/>
      <c r="AA16" s="125"/>
      <c r="AB16" s="84"/>
      <c r="AC16" s="84"/>
    </row>
    <row r="17" spans="1:29" x14ac:dyDescent="0.25">
      <c r="A17" s="111" t="s">
        <v>87</v>
      </c>
      <c r="B17" s="112"/>
      <c r="C17" s="112"/>
      <c r="D17" s="112"/>
      <c r="E17" s="112"/>
      <c r="F17" s="112"/>
      <c r="G17" s="113"/>
      <c r="H17" s="15"/>
      <c r="I17" s="95"/>
      <c r="J17" s="22" t="s">
        <v>167</v>
      </c>
      <c r="K17" s="12"/>
      <c r="L17" s="88" t="s">
        <v>168</v>
      </c>
      <c r="M17" s="88"/>
      <c r="N17" s="88"/>
      <c r="O17" s="88"/>
      <c r="P17" s="88"/>
      <c r="Q17" s="89"/>
      <c r="AB17" s="84"/>
      <c r="AC17" s="84"/>
    </row>
    <row r="18" spans="1:29" ht="15" customHeight="1" x14ac:dyDescent="0.25">
      <c r="A18" s="114"/>
      <c r="B18" s="115"/>
      <c r="C18" s="115"/>
      <c r="D18" s="115"/>
      <c r="E18" s="115"/>
      <c r="F18" s="115"/>
      <c r="G18" s="116"/>
      <c r="H18" s="15"/>
      <c r="R18" s="84"/>
    </row>
    <row r="19" spans="1:29" ht="14.45" customHeight="1" x14ac:dyDescent="0.25">
      <c r="A19" s="15"/>
      <c r="B19" s="15"/>
      <c r="C19" s="15"/>
      <c r="D19" s="15"/>
      <c r="E19" s="15"/>
      <c r="F19" s="15"/>
      <c r="G19" s="15"/>
      <c r="H19" s="15"/>
      <c r="I19" s="120" t="s">
        <v>159</v>
      </c>
      <c r="J19" s="121"/>
      <c r="K19" s="121"/>
      <c r="L19" s="121"/>
      <c r="M19" s="121"/>
      <c r="N19" s="121"/>
      <c r="O19" s="121"/>
      <c r="P19" s="121"/>
      <c r="Q19" s="122"/>
      <c r="R19" s="84"/>
    </row>
    <row r="20" spans="1:29" ht="15" customHeight="1" x14ac:dyDescent="0.25">
      <c r="A20" s="111" t="s">
        <v>88</v>
      </c>
      <c r="B20" s="112"/>
      <c r="C20" s="112"/>
      <c r="D20" s="112"/>
      <c r="E20" s="112"/>
      <c r="F20" s="112"/>
      <c r="G20" s="113"/>
      <c r="H20" s="15"/>
      <c r="I20" s="123"/>
      <c r="J20" s="124"/>
      <c r="K20" s="124"/>
      <c r="L20" s="124"/>
      <c r="M20" s="124"/>
      <c r="N20" s="124"/>
      <c r="O20" s="124"/>
      <c r="P20" s="124"/>
      <c r="Q20" s="125"/>
    </row>
    <row r="21" spans="1:29" ht="15" customHeight="1" x14ac:dyDescent="0.25">
      <c r="A21" s="114"/>
      <c r="B21" s="115"/>
      <c r="C21" s="115"/>
      <c r="D21" s="115"/>
      <c r="E21" s="115"/>
      <c r="F21" s="115"/>
      <c r="G21" s="116"/>
      <c r="H21" s="15"/>
      <c r="R21" s="84"/>
    </row>
    <row r="22" spans="1:29" x14ac:dyDescent="0.25">
      <c r="A22" s="15"/>
      <c r="B22" s="15"/>
      <c r="C22" s="15"/>
      <c r="D22" s="15"/>
      <c r="E22" s="15"/>
      <c r="F22" s="15"/>
      <c r="G22" s="15"/>
      <c r="H22" s="15"/>
      <c r="I22" s="120" t="s">
        <v>158</v>
      </c>
      <c r="J22" s="121"/>
      <c r="K22" s="121"/>
      <c r="L22" s="121"/>
      <c r="M22" s="121"/>
      <c r="N22" s="121"/>
      <c r="O22" s="121"/>
      <c r="P22" s="121"/>
      <c r="Q22" s="122"/>
      <c r="R22" s="84"/>
    </row>
    <row r="23" spans="1:29" x14ac:dyDescent="0.25">
      <c r="A23" s="111" t="s">
        <v>89</v>
      </c>
      <c r="B23" s="112"/>
      <c r="C23" s="112"/>
      <c r="D23" s="112"/>
      <c r="E23" s="112"/>
      <c r="F23" s="112"/>
      <c r="G23" s="113"/>
      <c r="H23" s="15"/>
      <c r="I23" s="123"/>
      <c r="J23" s="124"/>
      <c r="K23" s="124"/>
      <c r="L23" s="124"/>
      <c r="M23" s="124"/>
      <c r="N23" s="124"/>
      <c r="O23" s="124"/>
      <c r="P23" s="124"/>
      <c r="Q23" s="125"/>
    </row>
    <row r="24" spans="1:29" ht="15" customHeight="1" x14ac:dyDescent="0.25">
      <c r="A24" s="114"/>
      <c r="B24" s="115"/>
      <c r="C24" s="115"/>
      <c r="D24" s="115"/>
      <c r="E24" s="115"/>
      <c r="F24" s="115"/>
      <c r="G24" s="116"/>
      <c r="H24" s="15"/>
      <c r="R24" s="84"/>
    </row>
    <row r="25" spans="1:29" x14ac:dyDescent="0.25">
      <c r="A25" s="15"/>
      <c r="B25" s="15"/>
      <c r="C25" s="15"/>
      <c r="D25" s="15"/>
      <c r="E25" s="15"/>
      <c r="F25" s="15"/>
      <c r="G25" s="15"/>
      <c r="H25" s="15"/>
      <c r="I25" s="120" t="s">
        <v>153</v>
      </c>
      <c r="J25" s="121"/>
      <c r="K25" s="121"/>
      <c r="L25" s="121"/>
      <c r="M25" s="121"/>
      <c r="N25" s="121"/>
      <c r="O25" s="121"/>
      <c r="P25" s="121"/>
      <c r="Q25" s="122"/>
      <c r="R25" s="84"/>
    </row>
    <row r="26" spans="1:29" x14ac:dyDescent="0.25">
      <c r="A26" s="111" t="s">
        <v>90</v>
      </c>
      <c r="B26" s="112"/>
      <c r="C26" s="112"/>
      <c r="D26" s="112"/>
      <c r="E26" s="112"/>
      <c r="F26" s="112"/>
      <c r="G26" s="113"/>
      <c r="H26" s="15"/>
      <c r="I26" s="126"/>
      <c r="J26" s="127"/>
      <c r="K26" s="127"/>
      <c r="L26" s="127"/>
      <c r="M26" s="127"/>
      <c r="N26" s="127"/>
      <c r="O26" s="127"/>
      <c r="P26" s="127"/>
      <c r="Q26" s="128"/>
      <c r="R26" s="84"/>
    </row>
    <row r="27" spans="1:29" x14ac:dyDescent="0.25">
      <c r="A27" s="114"/>
      <c r="B27" s="115"/>
      <c r="C27" s="115"/>
      <c r="D27" s="115"/>
      <c r="E27" s="115"/>
      <c r="F27" s="115"/>
      <c r="G27" s="116"/>
      <c r="H27" s="15"/>
      <c r="I27" s="126"/>
      <c r="J27" s="127"/>
      <c r="K27" s="127"/>
      <c r="L27" s="127"/>
      <c r="M27" s="127"/>
      <c r="N27" s="127"/>
      <c r="O27" s="127"/>
      <c r="P27" s="127"/>
      <c r="Q27" s="128"/>
      <c r="R27" s="84"/>
    </row>
    <row r="28" spans="1:29" x14ac:dyDescent="0.25">
      <c r="A28" s="15"/>
      <c r="B28" s="15"/>
      <c r="C28" s="15"/>
      <c r="D28" s="15"/>
      <c r="E28" s="15"/>
      <c r="F28" s="15"/>
      <c r="G28" s="15"/>
      <c r="H28" s="15"/>
      <c r="I28" s="126"/>
      <c r="J28" s="127"/>
      <c r="K28" s="127"/>
      <c r="L28" s="127"/>
      <c r="M28" s="127"/>
      <c r="N28" s="127"/>
      <c r="O28" s="127"/>
      <c r="P28" s="127"/>
      <c r="Q28" s="128"/>
      <c r="R28" s="84"/>
    </row>
    <row r="29" spans="1:29" ht="15" customHeight="1" x14ac:dyDescent="0.25">
      <c r="A29" s="111" t="s">
        <v>150</v>
      </c>
      <c r="B29" s="112"/>
      <c r="C29" s="112"/>
      <c r="D29" s="112"/>
      <c r="E29" s="112"/>
      <c r="F29" s="112"/>
      <c r="G29" s="113"/>
      <c r="H29" s="15"/>
      <c r="I29" s="123"/>
      <c r="J29" s="124"/>
      <c r="K29" s="124"/>
      <c r="L29" s="124"/>
      <c r="M29" s="124"/>
      <c r="N29" s="124"/>
      <c r="O29" s="124"/>
      <c r="P29" s="124"/>
      <c r="Q29" s="125"/>
    </row>
    <row r="30" spans="1:29" ht="15" customHeight="1" x14ac:dyDescent="0.25">
      <c r="A30" s="117"/>
      <c r="B30" s="118"/>
      <c r="C30" s="118"/>
      <c r="D30" s="118"/>
      <c r="E30" s="118"/>
      <c r="F30" s="118"/>
      <c r="G30" s="119"/>
      <c r="H30" s="15"/>
      <c r="R30" s="84"/>
    </row>
    <row r="31" spans="1:29" x14ac:dyDescent="0.25">
      <c r="A31" s="117"/>
      <c r="B31" s="118"/>
      <c r="C31" s="118"/>
      <c r="D31" s="118"/>
      <c r="E31" s="118"/>
      <c r="F31" s="118"/>
      <c r="G31" s="119"/>
      <c r="H31" s="15"/>
      <c r="I31" s="120" t="s">
        <v>154</v>
      </c>
      <c r="J31" s="121"/>
      <c r="K31" s="121"/>
      <c r="L31" s="121"/>
      <c r="M31" s="121"/>
      <c r="N31" s="121"/>
      <c r="O31" s="121"/>
      <c r="P31" s="121"/>
      <c r="Q31" s="122"/>
      <c r="R31" s="84"/>
    </row>
    <row r="32" spans="1:29" x14ac:dyDescent="0.25">
      <c r="A32" s="114"/>
      <c r="B32" s="115"/>
      <c r="C32" s="115"/>
      <c r="D32" s="115"/>
      <c r="E32" s="115"/>
      <c r="F32" s="115"/>
      <c r="G32" s="116"/>
      <c r="H32" s="15"/>
      <c r="I32" s="123"/>
      <c r="J32" s="124"/>
      <c r="K32" s="124"/>
      <c r="L32" s="124"/>
      <c r="M32" s="124"/>
      <c r="N32" s="124"/>
      <c r="O32" s="124"/>
      <c r="P32" s="124"/>
      <c r="Q32" s="125"/>
    </row>
    <row r="33" spans="1:67" x14ac:dyDescent="0.25">
      <c r="A33" s="76"/>
      <c r="B33" s="76"/>
      <c r="C33" s="76"/>
      <c r="D33" s="76"/>
      <c r="E33" s="76"/>
      <c r="F33" s="76"/>
      <c r="G33" s="76"/>
      <c r="H33" s="76"/>
      <c r="I33" s="76"/>
    </row>
    <row r="34" spans="1:67" x14ac:dyDescent="0.25">
      <c r="A34" s="14" t="s">
        <v>219</v>
      </c>
    </row>
    <row r="35" spans="1:67" ht="75" x14ac:dyDescent="0.25">
      <c r="A35" s="30" t="s">
        <v>93</v>
      </c>
      <c r="C35" s="25" t="s">
        <v>64</v>
      </c>
      <c r="E35" s="25" t="s">
        <v>65</v>
      </c>
      <c r="G35" s="25" t="s">
        <v>83</v>
      </c>
      <c r="I35" s="25" t="s">
        <v>84</v>
      </c>
      <c r="K35" s="25" t="s">
        <v>85</v>
      </c>
      <c r="M35" s="25" t="s">
        <v>152</v>
      </c>
      <c r="O35" s="25" t="s">
        <v>169</v>
      </c>
      <c r="Q35" s="96" t="s">
        <v>170</v>
      </c>
      <c r="S35" s="96" t="s">
        <v>171</v>
      </c>
      <c r="U35" s="25" t="s">
        <v>172</v>
      </c>
      <c r="W35" s="25" t="s">
        <v>82</v>
      </c>
      <c r="Y35" s="25" t="s">
        <v>173</v>
      </c>
      <c r="AA35" s="25" t="s">
        <v>174</v>
      </c>
    </row>
    <row r="36" spans="1:67" x14ac:dyDescent="0.25">
      <c r="A36" s="27" t="s">
        <v>39</v>
      </c>
      <c r="C36" s="26">
        <v>18498459.359999999</v>
      </c>
      <c r="D36" s="10"/>
      <c r="E36" s="26">
        <v>1201194.1000000001</v>
      </c>
      <c r="F36" s="10"/>
      <c r="G36" s="26"/>
      <c r="H36" s="10"/>
      <c r="I36" s="26"/>
      <c r="J36" s="10"/>
      <c r="K36" s="26"/>
      <c r="L36" s="10"/>
      <c r="M36" s="26"/>
      <c r="N36" s="10"/>
      <c r="O36" s="26"/>
      <c r="P36" s="10"/>
      <c r="Q36" s="26">
        <v>-212284.19</v>
      </c>
      <c r="R36" s="10"/>
      <c r="S36" s="26">
        <v>284363.61</v>
      </c>
      <c r="T36" s="10"/>
      <c r="U36" s="26">
        <f>-$U$64*W36</f>
        <v>5232.5220928984891</v>
      </c>
      <c r="V36" s="10"/>
      <c r="W36" s="80">
        <f>E36/E55</f>
        <v>0.73618794737718396</v>
      </c>
      <c r="X36" s="10"/>
      <c r="Y36" s="26">
        <f>$Y$64*W36</f>
        <v>8625.5534473242569</v>
      </c>
      <c r="Z36" s="10"/>
      <c r="AA36" s="26">
        <f>SUM(C36,E36,G36,I36,K36, M36, O36, Q36, S36,U36,Y36)</f>
        <v>19785590.955540221</v>
      </c>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row>
    <row r="37" spans="1:67" x14ac:dyDescent="0.25">
      <c r="A37" s="27" t="s">
        <v>40</v>
      </c>
      <c r="C37" s="26">
        <v>1486824.26</v>
      </c>
      <c r="D37" s="10"/>
      <c r="E37" s="26"/>
      <c r="F37" s="10"/>
      <c r="G37" s="26"/>
      <c r="H37" s="10"/>
      <c r="I37" s="26"/>
      <c r="J37" s="10"/>
      <c r="K37" s="26"/>
      <c r="L37" s="10"/>
      <c r="M37" s="26"/>
      <c r="N37" s="10"/>
      <c r="O37" s="26"/>
      <c r="P37" s="10"/>
      <c r="Q37" s="26">
        <v>-13484.61</v>
      </c>
      <c r="R37" s="10"/>
      <c r="S37" s="26">
        <v>10887.57</v>
      </c>
      <c r="T37" s="10"/>
      <c r="U37" s="26">
        <f t="shared" ref="U37:U53" si="0">-$U$64*W37</f>
        <v>0</v>
      </c>
      <c r="V37" s="10"/>
      <c r="W37" s="80">
        <f>E37/$E$55</f>
        <v>0</v>
      </c>
      <c r="X37" s="10"/>
      <c r="Y37" s="26">
        <f>$Y$64*W37</f>
        <v>0</v>
      </c>
      <c r="Z37" s="10"/>
      <c r="AA37" s="26">
        <f t="shared" ref="AA37:AA53" si="1">SUM(C37,E37,G37,I37,K37, M37, O37, Q37, S37,U37,Y37)</f>
        <v>1484227.22</v>
      </c>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row>
    <row r="38" spans="1:67" x14ac:dyDescent="0.25">
      <c r="A38" s="27" t="s">
        <v>41</v>
      </c>
      <c r="C38" s="26">
        <v>1384044.6</v>
      </c>
      <c r="D38" s="10"/>
      <c r="E38" s="26">
        <v>11791.19</v>
      </c>
      <c r="F38" s="10"/>
      <c r="G38" s="26"/>
      <c r="H38" s="10"/>
      <c r="I38" s="26"/>
      <c r="J38" s="10"/>
      <c r="K38" s="26">
        <v>-36751.18</v>
      </c>
      <c r="L38" s="10"/>
      <c r="M38" s="26"/>
      <c r="N38" s="10"/>
      <c r="O38" s="26"/>
      <c r="P38" s="10"/>
      <c r="Q38" s="26">
        <v>-9363.3700000000008</v>
      </c>
      <c r="R38" s="10"/>
      <c r="S38" s="26">
        <v>11194.14</v>
      </c>
      <c r="T38" s="10"/>
      <c r="U38" s="26">
        <f t="shared" si="0"/>
        <v>51.363607410795424</v>
      </c>
      <c r="V38" s="10"/>
      <c r="W38" s="80">
        <f>E38/$E$55</f>
        <v>7.226585581159929E-3</v>
      </c>
      <c r="X38" s="10"/>
      <c r="Y38" s="26">
        <f t="shared" ref="Y38:Y41" si="2">$Y$64*W38</f>
        <v>84.670362227516193</v>
      </c>
      <c r="Z38" s="10"/>
      <c r="AA38" s="26">
        <f t="shared" si="1"/>
        <v>1361051.4139696383</v>
      </c>
      <c r="AB38" s="10"/>
      <c r="AC38" s="48">
        <f>AA38</f>
        <v>1361051.4139696383</v>
      </c>
      <c r="AD38" s="10">
        <v>2210</v>
      </c>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row>
    <row r="39" spans="1:67" x14ac:dyDescent="0.25">
      <c r="A39" s="27" t="s">
        <v>151</v>
      </c>
      <c r="C39" s="26">
        <v>262466.90000000002</v>
      </c>
      <c r="D39" s="10"/>
      <c r="E39" s="26"/>
      <c r="F39" s="10"/>
      <c r="G39" s="26"/>
      <c r="H39" s="10"/>
      <c r="I39" s="26"/>
      <c r="J39" s="10"/>
      <c r="K39" s="26"/>
      <c r="L39" s="10"/>
      <c r="M39" s="26"/>
      <c r="N39" s="10"/>
      <c r="O39" s="26"/>
      <c r="P39" s="10"/>
      <c r="Q39" s="26"/>
      <c r="R39" s="10"/>
      <c r="S39" s="26"/>
      <c r="T39" s="10"/>
      <c r="U39" s="26">
        <f t="shared" si="0"/>
        <v>0</v>
      </c>
      <c r="V39" s="10"/>
      <c r="W39" s="80"/>
      <c r="X39" s="10"/>
      <c r="Y39" s="26"/>
      <c r="Z39" s="10"/>
      <c r="AA39" s="26">
        <f t="shared" si="1"/>
        <v>262466.90000000002</v>
      </c>
      <c r="AB39" s="10"/>
      <c r="AC39" s="48">
        <f>AA39</f>
        <v>262466.90000000002</v>
      </c>
      <c r="AD39" s="10">
        <v>2213</v>
      </c>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row>
    <row r="40" spans="1:67" x14ac:dyDescent="0.25">
      <c r="A40" s="27" t="s">
        <v>42</v>
      </c>
      <c r="C40" s="26">
        <v>436314.11</v>
      </c>
      <c r="D40" s="10"/>
      <c r="E40" s="26"/>
      <c r="F40" s="10"/>
      <c r="G40" s="26"/>
      <c r="H40" s="10"/>
      <c r="I40" s="26"/>
      <c r="J40" s="10"/>
      <c r="K40" s="26"/>
      <c r="L40" s="10"/>
      <c r="M40" s="26"/>
      <c r="N40" s="10"/>
      <c r="O40" s="26"/>
      <c r="P40" s="10"/>
      <c r="Q40" s="26">
        <v>-4424.3100000000004</v>
      </c>
      <c r="R40" s="10"/>
      <c r="S40" s="26">
        <v>9480.18</v>
      </c>
      <c r="T40" s="10"/>
      <c r="U40" s="26">
        <f t="shared" si="0"/>
        <v>0</v>
      </c>
      <c r="V40" s="10"/>
      <c r="W40" s="80">
        <f t="shared" ref="W40:W53" si="3">E40/$E$55</f>
        <v>0</v>
      </c>
      <c r="X40" s="10"/>
      <c r="Y40" s="26">
        <f t="shared" si="2"/>
        <v>0</v>
      </c>
      <c r="Z40" s="10"/>
      <c r="AA40" s="26">
        <f t="shared" si="1"/>
        <v>441369.98</v>
      </c>
      <c r="AB40" s="10"/>
      <c r="AC40" s="48">
        <f>AA41</f>
        <v>2471.52</v>
      </c>
      <c r="AD40" s="10">
        <v>2230</v>
      </c>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row>
    <row r="41" spans="1:67" x14ac:dyDescent="0.25">
      <c r="A41" s="27" t="s">
        <v>43</v>
      </c>
      <c r="C41" s="27">
        <v>2471.52</v>
      </c>
      <c r="D41" s="10"/>
      <c r="E41" s="26"/>
      <c r="F41" s="10"/>
      <c r="G41" s="26"/>
      <c r="H41" s="10"/>
      <c r="I41" s="26"/>
      <c r="J41" s="10"/>
      <c r="K41" s="26"/>
      <c r="L41" s="10"/>
      <c r="M41" s="26"/>
      <c r="N41" s="10"/>
      <c r="O41" s="26"/>
      <c r="P41" s="10"/>
      <c r="Q41" s="26"/>
      <c r="R41" s="10"/>
      <c r="S41" s="26"/>
      <c r="T41" s="10"/>
      <c r="U41" s="26">
        <f t="shared" si="0"/>
        <v>0</v>
      </c>
      <c r="V41" s="10"/>
      <c r="W41" s="80">
        <f t="shared" si="3"/>
        <v>0</v>
      </c>
      <c r="X41" s="10"/>
      <c r="Y41" s="26">
        <f t="shared" si="2"/>
        <v>0</v>
      </c>
      <c r="Z41" s="10"/>
      <c r="AA41" s="26">
        <f t="shared" si="1"/>
        <v>2471.52</v>
      </c>
      <c r="AB41" s="10"/>
      <c r="AC41" s="101">
        <f>SUM(AC38:AC40)</f>
        <v>1625989.8339696382</v>
      </c>
      <c r="AD41" s="10" t="s">
        <v>221</v>
      </c>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row>
    <row r="42" spans="1:67" x14ac:dyDescent="0.25">
      <c r="A42" s="27" t="s">
        <v>44</v>
      </c>
      <c r="C42" s="26">
        <v>1029743.6499999999</v>
      </c>
      <c r="D42" s="10"/>
      <c r="E42" s="26"/>
      <c r="F42" s="10"/>
      <c r="G42" s="26"/>
      <c r="H42" s="10"/>
      <c r="I42" s="26"/>
      <c r="J42" s="10"/>
      <c r="K42" s="26"/>
      <c r="L42" s="10"/>
      <c r="M42" s="26"/>
      <c r="N42" s="10"/>
      <c r="O42" s="26"/>
      <c r="P42" s="10"/>
      <c r="Q42" s="26">
        <v>-11354.45</v>
      </c>
      <c r="R42" s="10"/>
      <c r="S42" s="26">
        <v>5597.06</v>
      </c>
      <c r="T42" s="10"/>
      <c r="U42" s="26">
        <f t="shared" si="0"/>
        <v>0</v>
      </c>
      <c r="V42" s="10"/>
      <c r="W42" s="80">
        <f t="shared" si="3"/>
        <v>0</v>
      </c>
      <c r="X42" s="10"/>
      <c r="Y42" s="26">
        <f>$Y$64*W42</f>
        <v>0</v>
      </c>
      <c r="Z42" s="10"/>
      <c r="AA42" s="26">
        <f t="shared" si="1"/>
        <v>1023986.26</v>
      </c>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row>
    <row r="43" spans="1:67" x14ac:dyDescent="0.25">
      <c r="A43" s="27" t="s">
        <v>45</v>
      </c>
      <c r="C43" s="26">
        <v>2486161.4899999993</v>
      </c>
      <c r="D43" s="10"/>
      <c r="E43" s="26"/>
      <c r="F43" s="10"/>
      <c r="G43" s="26"/>
      <c r="H43" s="10"/>
      <c r="I43" s="26"/>
      <c r="J43" s="10"/>
      <c r="K43" s="26"/>
      <c r="L43" s="10"/>
      <c r="M43" s="26"/>
      <c r="N43" s="10"/>
      <c r="O43" s="26"/>
      <c r="P43" s="10"/>
      <c r="Q43" s="26">
        <v>-30929.35</v>
      </c>
      <c r="R43" s="10"/>
      <c r="S43" s="26">
        <v>38598.870000000003</v>
      </c>
      <c r="T43" s="10"/>
      <c r="U43" s="26">
        <f t="shared" si="0"/>
        <v>0</v>
      </c>
      <c r="V43" s="10"/>
      <c r="W43" s="80">
        <f t="shared" si="3"/>
        <v>0</v>
      </c>
      <c r="X43" s="10"/>
      <c r="Y43" s="26">
        <f>$Y$64*W43</f>
        <v>0</v>
      </c>
      <c r="Z43" s="10"/>
      <c r="AA43" s="26">
        <f t="shared" si="1"/>
        <v>2493831.0099999993</v>
      </c>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row>
    <row r="44" spans="1:67" x14ac:dyDescent="0.25">
      <c r="A44" s="27" t="s">
        <v>46</v>
      </c>
      <c r="C44" s="26">
        <v>557513.68000000005</v>
      </c>
      <c r="D44" s="10"/>
      <c r="E44" s="26">
        <f>3676.15</f>
        <v>3676.15</v>
      </c>
      <c r="F44" s="10"/>
      <c r="G44" s="26"/>
      <c r="H44" s="10"/>
      <c r="I44" s="26"/>
      <c r="J44" s="10"/>
      <c r="K44" s="26"/>
      <c r="L44" s="10"/>
      <c r="M44" s="26"/>
      <c r="N44" s="10"/>
      <c r="O44" s="26"/>
      <c r="P44" s="10"/>
      <c r="Q44" s="26">
        <v>10798.05</v>
      </c>
      <c r="R44" s="10"/>
      <c r="S44" s="26">
        <v>6409.92</v>
      </c>
      <c r="T44" s="10"/>
      <c r="U44" s="26">
        <f t="shared" si="0"/>
        <v>16.013678465294479</v>
      </c>
      <c r="V44" s="10"/>
      <c r="W44" s="80">
        <f t="shared" si="3"/>
        <v>2.253039140594043E-3</v>
      </c>
      <c r="X44" s="10"/>
      <c r="Y44" s="26">
        <f>$Y$64*W44</f>
        <v>26.397755621161533</v>
      </c>
      <c r="Z44" s="10"/>
      <c r="AA44" s="26">
        <f t="shared" si="1"/>
        <v>578440.21143408655</v>
      </c>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row>
    <row r="45" spans="1:67" x14ac:dyDescent="0.25">
      <c r="A45" s="27" t="s">
        <v>47</v>
      </c>
      <c r="C45" s="26">
        <v>3019879.3600000003</v>
      </c>
      <c r="D45" s="10"/>
      <c r="E45" s="26">
        <v>162719.51999999999</v>
      </c>
      <c r="F45" s="10"/>
      <c r="G45" s="26"/>
      <c r="H45" s="10"/>
      <c r="I45" s="26"/>
      <c r="J45" s="10"/>
      <c r="K45" s="26">
        <v>-98481.5</v>
      </c>
      <c r="L45" s="10"/>
      <c r="M45" s="26"/>
      <c r="N45" s="10"/>
      <c r="O45" s="26"/>
      <c r="P45" s="10"/>
      <c r="Q45" s="26">
        <v>-2769.06</v>
      </c>
      <c r="R45" s="10"/>
      <c r="S45" s="26">
        <v>15541.73</v>
      </c>
      <c r="T45" s="10"/>
      <c r="U45" s="26">
        <f t="shared" si="0"/>
        <v>708.82256526720994</v>
      </c>
      <c r="V45" s="10"/>
      <c r="W45" s="80">
        <f t="shared" si="3"/>
        <v>9.9727553962345158E-2</v>
      </c>
      <c r="X45" s="10"/>
      <c r="Y45" s="26">
        <f>$Y$64*W45</f>
        <v>1168.4588832753575</v>
      </c>
      <c r="Z45" s="10"/>
      <c r="AA45" s="26">
        <f t="shared" si="1"/>
        <v>3098767.3314485429</v>
      </c>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row>
    <row r="46" spans="1:67" x14ac:dyDescent="0.25">
      <c r="A46" s="27" t="s">
        <v>48</v>
      </c>
      <c r="C46" s="26">
        <v>2067248.5</v>
      </c>
      <c r="D46" s="10"/>
      <c r="E46" s="26">
        <v>191065.74</v>
      </c>
      <c r="F46" s="10"/>
      <c r="G46" s="26"/>
      <c r="H46" s="10"/>
      <c r="I46" s="26"/>
      <c r="J46" s="10"/>
      <c r="K46" s="26">
        <v>-92065.7</v>
      </c>
      <c r="L46" s="10"/>
      <c r="M46" s="26"/>
      <c r="N46" s="10"/>
      <c r="O46" s="26"/>
      <c r="P46" s="10"/>
      <c r="Q46" s="26">
        <v>-32608.69</v>
      </c>
      <c r="R46" s="10"/>
      <c r="S46" s="26">
        <v>52129.37</v>
      </c>
      <c r="T46" s="10"/>
      <c r="U46" s="26">
        <f t="shared" si="0"/>
        <v>832.30154539220473</v>
      </c>
      <c r="V46" s="10"/>
      <c r="W46" s="80">
        <f t="shared" si="3"/>
        <v>0.11710038780968263</v>
      </c>
      <c r="X46" s="10"/>
      <c r="Y46" s="26">
        <f>$Y$64*W46</f>
        <v>1372.0078647760256</v>
      </c>
      <c r="Z46" s="10"/>
      <c r="AA46" s="26">
        <f t="shared" si="1"/>
        <v>2187973.5294101685</v>
      </c>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row>
    <row r="47" spans="1:67" x14ac:dyDescent="0.25">
      <c r="A47" s="27" t="s">
        <v>49</v>
      </c>
      <c r="C47" s="26">
        <v>1098.75</v>
      </c>
      <c r="D47" s="10"/>
      <c r="E47" s="26"/>
      <c r="F47" s="10"/>
      <c r="G47" s="26"/>
      <c r="H47" s="10"/>
      <c r="I47" s="26"/>
      <c r="J47" s="10"/>
      <c r="K47" s="26"/>
      <c r="L47" s="10"/>
      <c r="M47" s="26"/>
      <c r="N47" s="10"/>
      <c r="O47" s="26"/>
      <c r="P47" s="10"/>
      <c r="Q47" s="26"/>
      <c r="R47" s="10"/>
      <c r="S47" s="26"/>
      <c r="T47" s="10"/>
      <c r="U47" s="26">
        <f t="shared" si="0"/>
        <v>0</v>
      </c>
      <c r="V47" s="10"/>
      <c r="W47" s="80">
        <f t="shared" si="3"/>
        <v>0</v>
      </c>
      <c r="X47" s="10"/>
      <c r="Y47" s="26">
        <f t="shared" ref="Y47:Y48" si="4">$Y$64*W47</f>
        <v>0</v>
      </c>
      <c r="Z47" s="10"/>
      <c r="AA47" s="26">
        <f t="shared" si="1"/>
        <v>1098.75</v>
      </c>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row>
    <row r="48" spans="1:67" x14ac:dyDescent="0.25">
      <c r="A48" s="27" t="s">
        <v>50</v>
      </c>
      <c r="C48" s="26">
        <v>45266.559999999998</v>
      </c>
      <c r="D48" s="10"/>
      <c r="E48" s="26"/>
      <c r="F48" s="10"/>
      <c r="G48" s="26"/>
      <c r="H48" s="10"/>
      <c r="I48" s="26"/>
      <c r="J48" s="10"/>
      <c r="K48" s="26"/>
      <c r="L48" s="10"/>
      <c r="M48" s="26"/>
      <c r="N48" s="10"/>
      <c r="O48" s="26"/>
      <c r="P48" s="10"/>
      <c r="Q48" s="26">
        <v>-2699.08</v>
      </c>
      <c r="R48" s="10"/>
      <c r="S48" s="26"/>
      <c r="T48" s="10"/>
      <c r="U48" s="26">
        <f t="shared" si="0"/>
        <v>0</v>
      </c>
      <c r="V48" s="10"/>
      <c r="W48" s="80">
        <f t="shared" si="3"/>
        <v>0</v>
      </c>
      <c r="X48" s="10"/>
      <c r="Y48" s="26">
        <f t="shared" si="4"/>
        <v>0</v>
      </c>
      <c r="Z48" s="10"/>
      <c r="AA48" s="26">
        <f t="shared" si="1"/>
        <v>42567.479999999996</v>
      </c>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row>
    <row r="49" spans="1:67" x14ac:dyDescent="0.25">
      <c r="A49" s="27" t="s">
        <v>52</v>
      </c>
      <c r="C49" s="26">
        <v>1743433.47</v>
      </c>
      <c r="D49" s="10"/>
      <c r="E49" s="26">
        <f>61193.84</f>
        <v>61193.84</v>
      </c>
      <c r="F49" s="10"/>
      <c r="G49" s="26"/>
      <c r="H49" s="10"/>
      <c r="I49" s="26"/>
      <c r="J49" s="10"/>
      <c r="K49" s="26"/>
      <c r="L49" s="10"/>
      <c r="M49" s="26"/>
      <c r="N49" s="10"/>
      <c r="O49" s="26"/>
      <c r="P49" s="10"/>
      <c r="Q49" s="26">
        <v>-4229.24</v>
      </c>
      <c r="R49" s="10"/>
      <c r="S49" s="26">
        <v>30284.55</v>
      </c>
      <c r="T49" s="10"/>
      <c r="U49" s="26">
        <f t="shared" si="0"/>
        <v>266.56651056585713</v>
      </c>
      <c r="V49" s="10"/>
      <c r="W49" s="80">
        <f t="shared" si="3"/>
        <v>3.7504486129034273E-2</v>
      </c>
      <c r="X49" s="10"/>
      <c r="Y49" s="26">
        <f>$Y$64*W49</f>
        <v>439.42168677569168</v>
      </c>
      <c r="Z49" s="10"/>
      <c r="AA49" s="26">
        <f t="shared" si="1"/>
        <v>1831388.6081973417</v>
      </c>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row>
    <row r="50" spans="1:67" x14ac:dyDescent="0.25">
      <c r="A50" s="27" t="s">
        <v>53</v>
      </c>
      <c r="C50" s="26"/>
      <c r="D50" s="10"/>
      <c r="E50" s="26"/>
      <c r="F50" s="10"/>
      <c r="G50" s="26"/>
      <c r="H50" s="10"/>
      <c r="I50" s="26"/>
      <c r="J50" s="10"/>
      <c r="K50" s="26"/>
      <c r="L50" s="10"/>
      <c r="M50" s="26"/>
      <c r="N50" s="10"/>
      <c r="O50" s="26"/>
      <c r="P50" s="10"/>
      <c r="Q50" s="26"/>
      <c r="R50" s="10"/>
      <c r="S50" s="26"/>
      <c r="T50" s="10"/>
      <c r="U50" s="26">
        <f t="shared" si="0"/>
        <v>0</v>
      </c>
      <c r="V50" s="10"/>
      <c r="W50" s="80">
        <f t="shared" si="3"/>
        <v>0</v>
      </c>
      <c r="X50" s="10"/>
      <c r="Y50" s="31">
        <f t="shared" ref="Y50:Y53" si="5">$Y$64*W50</f>
        <v>0</v>
      </c>
      <c r="Z50" s="10"/>
      <c r="AA50" s="26">
        <f t="shared" si="1"/>
        <v>0</v>
      </c>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row>
    <row r="51" spans="1:67" x14ac:dyDescent="0.25">
      <c r="A51" s="27" t="s">
        <v>51</v>
      </c>
      <c r="C51" s="26"/>
      <c r="D51" s="10"/>
      <c r="E51" s="26"/>
      <c r="F51" s="10"/>
      <c r="G51" s="26"/>
      <c r="H51" s="10"/>
      <c r="I51" s="26"/>
      <c r="J51" s="10"/>
      <c r="K51" s="26"/>
      <c r="L51" s="10"/>
      <c r="M51" s="26"/>
      <c r="N51" s="10"/>
      <c r="O51" s="26"/>
      <c r="P51" s="10"/>
      <c r="Q51" s="26"/>
      <c r="R51" s="10"/>
      <c r="S51" s="26"/>
      <c r="T51" s="10"/>
      <c r="U51" s="26">
        <f t="shared" si="0"/>
        <v>0</v>
      </c>
      <c r="V51" s="10"/>
      <c r="W51" s="80">
        <f t="shared" si="3"/>
        <v>0</v>
      </c>
      <c r="X51" s="10"/>
      <c r="Y51" s="31">
        <f t="shared" si="5"/>
        <v>0</v>
      </c>
      <c r="Z51" s="10"/>
      <c r="AA51" s="26">
        <f t="shared" si="1"/>
        <v>0</v>
      </c>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row>
    <row r="52" spans="1:67" x14ac:dyDescent="0.25">
      <c r="A52" s="27" t="s">
        <v>54</v>
      </c>
      <c r="C52" s="26">
        <v>8167.4</v>
      </c>
      <c r="D52" s="10"/>
      <c r="E52" s="26"/>
      <c r="F52" s="10"/>
      <c r="G52" s="26"/>
      <c r="H52" s="10"/>
      <c r="I52" s="26">
        <v>-8167.4</v>
      </c>
      <c r="J52" s="10"/>
      <c r="K52" s="26"/>
      <c r="L52" s="10"/>
      <c r="M52" s="26"/>
      <c r="N52" s="10"/>
      <c r="O52" s="26"/>
      <c r="P52" s="10"/>
      <c r="Q52" s="26"/>
      <c r="R52" s="10"/>
      <c r="S52" s="26"/>
      <c r="T52" s="10"/>
      <c r="U52" s="26">
        <f t="shared" si="0"/>
        <v>0</v>
      </c>
      <c r="V52" s="10"/>
      <c r="W52" s="80">
        <f t="shared" si="3"/>
        <v>0</v>
      </c>
      <c r="X52" s="10"/>
      <c r="Y52" s="31">
        <f t="shared" si="5"/>
        <v>0</v>
      </c>
      <c r="Z52" s="10"/>
      <c r="AA52" s="26">
        <f t="shared" si="1"/>
        <v>0</v>
      </c>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row>
    <row r="53" spans="1:67" x14ac:dyDescent="0.25">
      <c r="A53" s="27" t="s">
        <v>55</v>
      </c>
      <c r="C53" s="28">
        <v>480480</v>
      </c>
      <c r="D53" s="10"/>
      <c r="E53" s="28"/>
      <c r="F53" s="10"/>
      <c r="G53" s="28"/>
      <c r="H53" s="10"/>
      <c r="I53" s="28"/>
      <c r="J53" s="10"/>
      <c r="K53" s="28"/>
      <c r="L53" s="10"/>
      <c r="M53" s="28"/>
      <c r="N53" s="10"/>
      <c r="O53" s="28"/>
      <c r="P53" s="10"/>
      <c r="Q53" s="28"/>
      <c r="R53" s="10"/>
      <c r="S53" s="28"/>
      <c r="T53" s="10"/>
      <c r="U53" s="26">
        <f t="shared" si="0"/>
        <v>0</v>
      </c>
      <c r="V53" s="10"/>
      <c r="W53" s="81">
        <f t="shared" si="3"/>
        <v>0</v>
      </c>
      <c r="X53" s="10"/>
      <c r="Y53" s="28">
        <f t="shared" si="5"/>
        <v>0</v>
      </c>
      <c r="Z53" s="10"/>
      <c r="AA53" s="28">
        <f t="shared" si="1"/>
        <v>480480</v>
      </c>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row>
    <row r="54" spans="1:67" x14ac:dyDescent="0.25">
      <c r="C54" s="26"/>
      <c r="D54" s="10"/>
      <c r="E54" s="26"/>
      <c r="F54" s="10"/>
      <c r="G54" s="26"/>
      <c r="H54" s="10"/>
      <c r="I54" s="26"/>
      <c r="J54" s="10"/>
      <c r="K54" s="26"/>
      <c r="L54" s="10"/>
      <c r="M54" s="26"/>
      <c r="N54" s="10"/>
      <c r="O54" s="26"/>
      <c r="P54" s="10"/>
      <c r="Q54" s="26"/>
      <c r="R54" s="10"/>
      <c r="S54" s="26"/>
      <c r="T54" s="10"/>
      <c r="U54" s="26"/>
      <c r="V54" s="10"/>
      <c r="W54" s="26"/>
      <c r="X54" s="10"/>
      <c r="Y54" s="26"/>
      <c r="Z54" s="10"/>
      <c r="AA54" s="26"/>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row>
    <row r="55" spans="1:67" ht="15.75" thickBot="1" x14ac:dyDescent="0.3">
      <c r="C55" s="29">
        <f>SUM(C36:C53)</f>
        <v>33509573.609999992</v>
      </c>
      <c r="D55" s="10"/>
      <c r="E55" s="29">
        <f>SUM(E36:E53)</f>
        <v>1631640.54</v>
      </c>
      <c r="F55" s="10"/>
      <c r="G55" s="29">
        <f>SUM(G36:G53)</f>
        <v>0</v>
      </c>
      <c r="H55" s="10"/>
      <c r="I55" s="29">
        <f>SUM(I36:I53)</f>
        <v>-8167.4</v>
      </c>
      <c r="J55" s="10"/>
      <c r="K55" s="29">
        <f>SUM(K36:K53)</f>
        <v>-227298.38</v>
      </c>
      <c r="L55" s="10"/>
      <c r="M55" s="29">
        <f>SUM(M36:M53)</f>
        <v>0</v>
      </c>
      <c r="N55" s="10"/>
      <c r="O55" s="29">
        <f>SUM(O36:O53)</f>
        <v>0</v>
      </c>
      <c r="P55" s="10"/>
      <c r="Q55" s="29">
        <f>SUM(Q36:Q53)</f>
        <v>-313348.3</v>
      </c>
      <c r="R55" s="10"/>
      <c r="S55" s="29">
        <f>SUM(S36:S53)</f>
        <v>464486.99999999994</v>
      </c>
      <c r="T55" s="10"/>
      <c r="U55" s="29">
        <f>SUM(U36:U53)</f>
        <v>7107.5899999998501</v>
      </c>
      <c r="V55" s="10"/>
      <c r="W55" s="82">
        <f>SUM(W36:W53)</f>
        <v>0.99999999999999989</v>
      </c>
      <c r="X55" s="10"/>
      <c r="Y55" s="29">
        <f>SUM(Y36:Y53)</f>
        <v>11716.510000000009</v>
      </c>
      <c r="Z55" s="10"/>
      <c r="AA55" s="29">
        <f>SUM(AA36:AA53)</f>
        <v>35075711.169999994</v>
      </c>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row>
    <row r="56" spans="1:67" ht="30.75" thickTop="1" x14ac:dyDescent="0.25">
      <c r="C56" s="10"/>
      <c r="D56" s="10"/>
      <c r="E56" s="10"/>
      <c r="F56" s="10"/>
      <c r="G56" s="85" t="s">
        <v>97</v>
      </c>
      <c r="H56" s="10"/>
      <c r="I56" s="85" t="s">
        <v>97</v>
      </c>
      <c r="J56" s="10"/>
      <c r="K56" s="85" t="s">
        <v>97</v>
      </c>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row>
    <row r="57" spans="1:67" x14ac:dyDescent="0.25">
      <c r="A57" s="100" t="s">
        <v>180</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f>C55+E55+I55+K55+Q55+S55+U55+Y55</f>
        <v>35075711.169999994</v>
      </c>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row>
    <row r="58" spans="1:67" x14ac:dyDescent="0.25">
      <c r="A58" s="100" t="s">
        <v>181</v>
      </c>
      <c r="C58" s="10"/>
      <c r="D58" s="10"/>
      <c r="E58" s="10"/>
      <c r="F58" s="10"/>
      <c r="G58" s="10"/>
      <c r="H58" s="10"/>
      <c r="I58" s="10"/>
      <c r="J58" s="10"/>
      <c r="K58" s="10"/>
      <c r="L58" s="10"/>
      <c r="M58" s="10"/>
      <c r="N58" s="10"/>
      <c r="O58" s="10"/>
      <c r="P58" s="10"/>
      <c r="Q58" s="10"/>
      <c r="R58" s="10"/>
      <c r="S58" s="32" t="s">
        <v>91</v>
      </c>
      <c r="T58" s="33"/>
      <c r="U58" s="38"/>
      <c r="V58" s="10"/>
      <c r="W58" s="32" t="s">
        <v>92</v>
      </c>
      <c r="X58" s="33"/>
      <c r="Y58" s="33"/>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row>
    <row r="59" spans="1:67" x14ac:dyDescent="0.25">
      <c r="A59" s="100" t="s">
        <v>220</v>
      </c>
      <c r="S59" s="34" t="s">
        <v>56</v>
      </c>
      <c r="T59" s="34"/>
      <c r="U59" s="34"/>
      <c r="W59" s="34" t="s">
        <v>57</v>
      </c>
      <c r="X59" s="34"/>
      <c r="Y59" s="34"/>
    </row>
    <row r="60" spans="1:67" x14ac:dyDescent="0.25">
      <c r="A60" s="100" t="s">
        <v>182</v>
      </c>
      <c r="S60" s="34" t="s">
        <v>99</v>
      </c>
      <c r="T60" s="34"/>
      <c r="U60" s="33">
        <v>-14388071.869999999</v>
      </c>
      <c r="W60" s="34"/>
      <c r="X60" s="34"/>
      <c r="Y60" s="34"/>
    </row>
    <row r="61" spans="1:67" x14ac:dyDescent="0.25">
      <c r="S61" s="34" t="s">
        <v>100</v>
      </c>
      <c r="T61" s="34"/>
      <c r="U61" s="40">
        <v>14380964.279999999</v>
      </c>
      <c r="W61" s="34" t="s">
        <v>58</v>
      </c>
      <c r="X61" s="34"/>
      <c r="Y61" s="33">
        <f>-I55</f>
        <v>8167.4</v>
      </c>
    </row>
    <row r="62" spans="1:67" x14ac:dyDescent="0.25">
      <c r="S62" s="34" t="s">
        <v>98</v>
      </c>
      <c r="T62" s="34"/>
      <c r="U62" s="42">
        <f>G55</f>
        <v>0</v>
      </c>
      <c r="W62" s="34" t="s">
        <v>59</v>
      </c>
      <c r="X62" s="34"/>
      <c r="Y62" s="33">
        <f>-K55</f>
        <v>227298.38</v>
      </c>
    </row>
    <row r="63" spans="1:67" x14ac:dyDescent="0.25">
      <c r="S63" s="34"/>
      <c r="T63" s="34"/>
      <c r="U63" s="33"/>
      <c r="W63" s="34" t="s">
        <v>106</v>
      </c>
      <c r="X63" s="34"/>
      <c r="Y63" s="35">
        <v>-223749.27</v>
      </c>
    </row>
    <row r="64" spans="1:67" ht="15.75" thickBot="1" x14ac:dyDescent="0.3">
      <c r="S64" s="34" t="s">
        <v>101</v>
      </c>
      <c r="T64" s="34"/>
      <c r="U64" s="35">
        <f>SUM(U60:U63)</f>
        <v>-7107.589999999851</v>
      </c>
      <c r="W64" s="34" t="s">
        <v>96</v>
      </c>
      <c r="X64" s="34"/>
      <c r="Y64" s="36">
        <f>SUM(Y61:Y63)</f>
        <v>11716.510000000009</v>
      </c>
    </row>
    <row r="65" spans="19:25" ht="15.75" thickTop="1" x14ac:dyDescent="0.25"/>
    <row r="67" spans="19:25" x14ac:dyDescent="0.25">
      <c r="S67" s="129" t="s">
        <v>105</v>
      </c>
      <c r="T67" s="129"/>
    </row>
    <row r="68" spans="19:25" x14ac:dyDescent="0.25">
      <c r="S68" s="32" t="s">
        <v>107</v>
      </c>
      <c r="T68" s="39"/>
      <c r="U68" s="39"/>
      <c r="Y68" s="54" t="s">
        <v>115</v>
      </c>
    </row>
    <row r="69" spans="19:25" x14ac:dyDescent="0.25">
      <c r="S69" s="39" t="s">
        <v>102</v>
      </c>
      <c r="T69" s="39"/>
      <c r="U69" s="33">
        <v>0</v>
      </c>
      <c r="Y69" s="54" t="s">
        <v>117</v>
      </c>
    </row>
    <row r="70" spans="19:25" x14ac:dyDescent="0.25">
      <c r="S70" s="39" t="s">
        <v>103</v>
      </c>
      <c r="T70" s="39"/>
      <c r="U70" s="33">
        <v>0</v>
      </c>
      <c r="Y70" s="54" t="s">
        <v>183</v>
      </c>
    </row>
    <row r="71" spans="19:25" x14ac:dyDescent="0.25">
      <c r="S71" s="39" t="s">
        <v>104</v>
      </c>
      <c r="T71" s="39"/>
      <c r="U71" s="35">
        <v>0</v>
      </c>
    </row>
    <row r="72" spans="19:25" x14ac:dyDescent="0.25">
      <c r="S72" s="39"/>
      <c r="T72" s="39"/>
      <c r="U72" s="39"/>
    </row>
    <row r="73" spans="19:25" ht="15.75" thickBot="1" x14ac:dyDescent="0.3">
      <c r="S73" s="39" t="s">
        <v>95</v>
      </c>
      <c r="T73" s="39"/>
      <c r="U73" s="41">
        <f>SUM(U69:U71)+U64</f>
        <v>-7107.589999999851</v>
      </c>
    </row>
    <row r="74" spans="19:25" ht="15.75" thickTop="1" x14ac:dyDescent="0.25"/>
  </sheetData>
  <mergeCells count="17">
    <mergeCell ref="S67:T67"/>
    <mergeCell ref="I11:Q14"/>
    <mergeCell ref="I4:Q6"/>
    <mergeCell ref="I19:Q20"/>
    <mergeCell ref="S8:AA12"/>
    <mergeCell ref="A17:G18"/>
    <mergeCell ref="A4:G5"/>
    <mergeCell ref="A7:G8"/>
    <mergeCell ref="S4:AA5"/>
    <mergeCell ref="S15:AA16"/>
    <mergeCell ref="A20:G21"/>
    <mergeCell ref="A23:G24"/>
    <mergeCell ref="A26:G27"/>
    <mergeCell ref="A29:G32"/>
    <mergeCell ref="I22:Q23"/>
    <mergeCell ref="I25:Q29"/>
    <mergeCell ref="I31:Q32"/>
  </mergeCells>
  <pageMargins left="0.2" right="0.2" top="0.75" bottom="0.75" header="0.3" footer="0.3"/>
  <pageSetup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75"/>
  <sheetViews>
    <sheetView tabSelected="1" topLeftCell="A32" workbookViewId="0">
      <selection activeCell="AG48" sqref="AG48"/>
    </sheetView>
  </sheetViews>
  <sheetFormatPr defaultRowHeight="15" x14ac:dyDescent="0.25"/>
  <cols>
    <col min="1" max="1" width="42.28515625" customWidth="1"/>
    <col min="2" max="2" width="2.7109375" customWidth="1"/>
    <col min="3" max="3" width="18" customWidth="1"/>
    <col min="4" max="4" width="2.7109375" customWidth="1"/>
    <col min="5" max="5" width="24.42578125" customWidth="1"/>
    <col min="6" max="6" width="2.7109375" customWidth="1"/>
    <col min="7" max="7" width="18.140625" customWidth="1"/>
    <col min="8" max="8" width="2.7109375" customWidth="1"/>
    <col min="9" max="9" width="19.28515625" customWidth="1"/>
    <col min="10" max="10" width="2.7109375" customWidth="1"/>
    <col min="11" max="11" width="16.85546875" customWidth="1"/>
    <col min="12" max="12" width="2.7109375" customWidth="1"/>
    <col min="13" max="13" width="22.28515625" customWidth="1"/>
    <col min="14" max="14" width="2.7109375" customWidth="1"/>
    <col min="15" max="15" width="16.5703125" customWidth="1"/>
    <col min="16" max="16" width="2.7109375" customWidth="1"/>
    <col min="17" max="17" width="16.140625" customWidth="1"/>
    <col min="18" max="18" width="2.7109375" customWidth="1"/>
    <col min="19" max="19" width="16.140625" customWidth="1"/>
    <col min="20" max="20" width="2.7109375" customWidth="1"/>
    <col min="21" max="21" width="19.5703125" customWidth="1"/>
    <col min="22" max="22" width="2.7109375" customWidth="1"/>
    <col min="23" max="23" width="24.7109375" customWidth="1"/>
    <col min="24" max="24" width="2.7109375" customWidth="1"/>
    <col min="25" max="25" width="19.5703125" customWidth="1"/>
    <col min="26" max="26" width="2.7109375" customWidth="1"/>
    <col min="27" max="27" width="17.42578125" customWidth="1"/>
    <col min="28" max="28" width="2.28515625" customWidth="1"/>
    <col min="29" max="29" width="13.85546875" bestFit="1" customWidth="1"/>
    <col min="30" max="30" width="2.42578125" customWidth="1"/>
    <col min="31" max="31" width="10.85546875" bestFit="1" customWidth="1"/>
    <col min="33" max="33" width="12.28515625" customWidth="1"/>
    <col min="35" max="35" width="3.28515625" customWidth="1"/>
  </cols>
  <sheetData>
    <row r="1" spans="1:25" x14ac:dyDescent="0.25">
      <c r="A1" s="14" t="s">
        <v>149</v>
      </c>
    </row>
    <row r="2" spans="1:25" x14ac:dyDescent="0.25">
      <c r="A2" s="13" t="s">
        <v>67</v>
      </c>
    </row>
    <row r="4" spans="1:25" ht="14.45" customHeight="1" x14ac:dyDescent="0.25">
      <c r="A4" s="111" t="s">
        <v>68</v>
      </c>
      <c r="B4" s="112"/>
      <c r="C4" s="112"/>
      <c r="D4" s="112"/>
      <c r="E4" s="112"/>
      <c r="F4" s="112"/>
      <c r="G4" s="113"/>
      <c r="H4" s="15"/>
      <c r="I4" s="136" t="s">
        <v>160</v>
      </c>
      <c r="J4" s="137"/>
      <c r="K4" s="137"/>
      <c r="L4" s="137"/>
      <c r="M4" s="137"/>
      <c r="N4" s="137"/>
      <c r="O4" s="137"/>
      <c r="P4" s="137"/>
      <c r="Q4" s="138"/>
      <c r="R4" s="107"/>
      <c r="S4" s="120" t="s">
        <v>214</v>
      </c>
      <c r="T4" s="121"/>
      <c r="U4" s="121"/>
      <c r="V4" s="121"/>
      <c r="W4" s="121"/>
      <c r="X4" s="121"/>
      <c r="Y4" s="122"/>
    </row>
    <row r="5" spans="1:25" x14ac:dyDescent="0.25">
      <c r="A5" s="114"/>
      <c r="B5" s="115"/>
      <c r="C5" s="115"/>
      <c r="D5" s="115"/>
      <c r="E5" s="115"/>
      <c r="F5" s="115"/>
      <c r="G5" s="116"/>
      <c r="H5" s="15"/>
      <c r="I5" s="139"/>
      <c r="J5" s="140"/>
      <c r="K5" s="140"/>
      <c r="L5" s="140"/>
      <c r="M5" s="140"/>
      <c r="N5" s="140"/>
      <c r="O5" s="140"/>
      <c r="P5" s="140"/>
      <c r="Q5" s="141"/>
      <c r="R5" s="107"/>
      <c r="S5" s="123"/>
      <c r="T5" s="124"/>
      <c r="U5" s="124"/>
      <c r="V5" s="124"/>
      <c r="W5" s="124"/>
      <c r="X5" s="124"/>
      <c r="Y5" s="125"/>
    </row>
    <row r="6" spans="1:25" x14ac:dyDescent="0.25">
      <c r="A6" s="15"/>
      <c r="B6" s="15"/>
      <c r="C6" s="15"/>
      <c r="D6" s="15"/>
      <c r="E6" s="15"/>
      <c r="F6" s="15"/>
      <c r="G6" s="15"/>
      <c r="H6" s="15"/>
      <c r="I6" s="139"/>
      <c r="J6" s="140"/>
      <c r="K6" s="140"/>
      <c r="L6" s="140"/>
      <c r="M6" s="140"/>
      <c r="N6" s="140"/>
      <c r="O6" s="140"/>
      <c r="P6" s="140"/>
      <c r="Q6" s="141"/>
      <c r="R6" s="107"/>
      <c r="S6" s="104"/>
      <c r="T6" s="104"/>
      <c r="U6" s="104"/>
      <c r="V6" s="104"/>
      <c r="W6" s="104"/>
    </row>
    <row r="7" spans="1:25" x14ac:dyDescent="0.25">
      <c r="A7" s="111" t="s">
        <v>69</v>
      </c>
      <c r="B7" s="112"/>
      <c r="C7" s="112"/>
      <c r="D7" s="112"/>
      <c r="E7" s="112"/>
      <c r="F7" s="112"/>
      <c r="G7" s="113"/>
      <c r="H7" s="15"/>
      <c r="I7" s="90"/>
      <c r="J7" s="87"/>
      <c r="K7" s="87"/>
      <c r="L7" s="87"/>
      <c r="M7" s="87"/>
      <c r="N7" s="87"/>
      <c r="O7" s="87"/>
      <c r="P7" s="87"/>
      <c r="Q7" s="91"/>
      <c r="R7" s="87"/>
      <c r="S7" s="104"/>
      <c r="T7" s="104"/>
      <c r="U7" s="104"/>
      <c r="V7" s="104"/>
      <c r="W7" s="104"/>
    </row>
    <row r="8" spans="1:25" ht="15" customHeight="1" x14ac:dyDescent="0.25">
      <c r="A8" s="117"/>
      <c r="B8" s="118"/>
      <c r="C8" s="118"/>
      <c r="D8" s="118"/>
      <c r="E8" s="118"/>
      <c r="F8" s="118"/>
      <c r="G8" s="119"/>
      <c r="H8" s="15"/>
      <c r="I8" s="83"/>
      <c r="J8" s="19" t="s">
        <v>161</v>
      </c>
      <c r="K8" s="17"/>
      <c r="L8" s="17" t="s">
        <v>162</v>
      </c>
      <c r="M8" s="17"/>
      <c r="N8" s="17"/>
      <c r="O8" s="17"/>
      <c r="P8" s="17"/>
      <c r="Q8" s="18"/>
      <c r="R8" s="17"/>
      <c r="S8" s="120" t="s">
        <v>155</v>
      </c>
      <c r="T8" s="121"/>
      <c r="U8" s="121"/>
      <c r="V8" s="121"/>
      <c r="W8" s="121"/>
      <c r="X8" s="121"/>
      <c r="Y8" s="122"/>
    </row>
    <row r="9" spans="1:25" ht="14.45" customHeight="1" x14ac:dyDescent="0.25">
      <c r="A9" s="16"/>
      <c r="B9" s="17"/>
      <c r="C9" s="17"/>
      <c r="D9" s="17"/>
      <c r="E9" s="17"/>
      <c r="F9" s="17"/>
      <c r="G9" s="18"/>
      <c r="H9" s="15"/>
      <c r="I9" s="21"/>
      <c r="J9" s="22" t="s">
        <v>163</v>
      </c>
      <c r="K9" s="12"/>
      <c r="L9" s="88" t="s">
        <v>164</v>
      </c>
      <c r="M9" s="88"/>
      <c r="N9" s="88"/>
      <c r="O9" s="88"/>
      <c r="P9" s="88"/>
      <c r="Q9" s="89"/>
      <c r="R9" s="93"/>
      <c r="S9" s="126"/>
      <c r="T9" s="142"/>
      <c r="U9" s="142"/>
      <c r="V9" s="142"/>
      <c r="W9" s="142"/>
      <c r="X9" s="142"/>
      <c r="Y9" s="128"/>
    </row>
    <row r="10" spans="1:25" x14ac:dyDescent="0.25">
      <c r="A10" s="16"/>
      <c r="B10" s="19" t="s">
        <v>70</v>
      </c>
      <c r="C10" s="17"/>
      <c r="D10" s="17" t="s">
        <v>76</v>
      </c>
      <c r="E10" s="20"/>
      <c r="F10" s="17"/>
      <c r="G10" s="18"/>
      <c r="H10" s="15"/>
      <c r="S10" s="126"/>
      <c r="T10" s="142"/>
      <c r="U10" s="142"/>
      <c r="V10" s="142"/>
      <c r="W10" s="142"/>
      <c r="X10" s="142"/>
      <c r="Y10" s="128"/>
    </row>
    <row r="11" spans="1:25" ht="14.45" customHeight="1" x14ac:dyDescent="0.25">
      <c r="A11" s="16"/>
      <c r="B11" s="19" t="s">
        <v>77</v>
      </c>
      <c r="C11" s="17"/>
      <c r="D11" s="17" t="s">
        <v>71</v>
      </c>
      <c r="E11" s="20"/>
      <c r="F11" s="17"/>
      <c r="G11" s="18"/>
      <c r="H11" s="15"/>
      <c r="I11" s="130" t="s">
        <v>213</v>
      </c>
      <c r="J11" s="131"/>
      <c r="K11" s="131"/>
      <c r="L11" s="131"/>
      <c r="M11" s="131"/>
      <c r="N11" s="131"/>
      <c r="O11" s="131"/>
      <c r="P11" s="131"/>
      <c r="Q11" s="132"/>
      <c r="R11" s="106"/>
      <c r="S11" s="126"/>
      <c r="T11" s="142"/>
      <c r="U11" s="142"/>
      <c r="V11" s="142"/>
      <c r="W11" s="142"/>
      <c r="X11" s="142"/>
      <c r="Y11" s="128"/>
    </row>
    <row r="12" spans="1:25" ht="15" customHeight="1" x14ac:dyDescent="0.25">
      <c r="A12" s="16"/>
      <c r="B12" s="19" t="s">
        <v>78</v>
      </c>
      <c r="C12" s="17"/>
      <c r="D12" s="17" t="s">
        <v>72</v>
      </c>
      <c r="E12" s="20"/>
      <c r="F12" s="17"/>
      <c r="G12" s="18"/>
      <c r="H12" s="15"/>
      <c r="I12" s="133"/>
      <c r="J12" s="134"/>
      <c r="K12" s="134"/>
      <c r="L12" s="134"/>
      <c r="M12" s="134"/>
      <c r="N12" s="134"/>
      <c r="O12" s="134"/>
      <c r="P12" s="134"/>
      <c r="Q12" s="135"/>
      <c r="R12" s="106"/>
      <c r="S12" s="123"/>
      <c r="T12" s="124"/>
      <c r="U12" s="124"/>
      <c r="V12" s="124"/>
      <c r="W12" s="124"/>
      <c r="X12" s="124"/>
      <c r="Y12" s="125"/>
    </row>
    <row r="13" spans="1:25" x14ac:dyDescent="0.25">
      <c r="A13" s="16"/>
      <c r="B13" s="19" t="s">
        <v>79</v>
      </c>
      <c r="C13" s="17"/>
      <c r="D13" s="17" t="s">
        <v>73</v>
      </c>
      <c r="E13" s="20"/>
      <c r="F13" s="17"/>
      <c r="G13" s="18"/>
      <c r="H13" s="15"/>
      <c r="I13" s="133"/>
      <c r="J13" s="134"/>
      <c r="K13" s="134"/>
      <c r="L13" s="134"/>
      <c r="M13" s="134"/>
      <c r="N13" s="134"/>
      <c r="O13" s="134"/>
      <c r="P13" s="134"/>
      <c r="Q13" s="135"/>
      <c r="R13" s="106"/>
    </row>
    <row r="14" spans="1:25" ht="14.45" customHeight="1" x14ac:dyDescent="0.25">
      <c r="A14" s="16"/>
      <c r="B14" s="19" t="s">
        <v>80</v>
      </c>
      <c r="C14" s="17"/>
      <c r="D14" s="17" t="s">
        <v>74</v>
      </c>
      <c r="E14" s="20"/>
      <c r="F14" s="17"/>
      <c r="G14" s="18"/>
      <c r="H14" s="15"/>
      <c r="I14" s="133"/>
      <c r="J14" s="134"/>
      <c r="K14" s="134"/>
      <c r="L14" s="134"/>
      <c r="M14" s="134"/>
      <c r="N14" s="134"/>
      <c r="O14" s="134"/>
      <c r="P14" s="134"/>
      <c r="Q14" s="135"/>
      <c r="R14" s="106"/>
    </row>
    <row r="15" spans="1:25" ht="15" customHeight="1" x14ac:dyDescent="0.25">
      <c r="A15" s="21"/>
      <c r="B15" s="22" t="s">
        <v>81</v>
      </c>
      <c r="C15" s="23"/>
      <c r="D15" s="23" t="s">
        <v>75</v>
      </c>
      <c r="E15" s="12"/>
      <c r="F15" s="23"/>
      <c r="G15" s="24"/>
      <c r="H15" s="15"/>
      <c r="I15" s="92"/>
      <c r="J15" s="20"/>
      <c r="K15" s="20"/>
      <c r="L15" s="20"/>
      <c r="M15" s="20"/>
      <c r="N15" s="20"/>
      <c r="O15" s="20"/>
      <c r="P15" s="20"/>
      <c r="Q15" s="98"/>
      <c r="R15" s="20"/>
      <c r="S15" s="120" t="s">
        <v>157</v>
      </c>
      <c r="T15" s="121"/>
      <c r="U15" s="121"/>
      <c r="V15" s="121"/>
      <c r="W15" s="121"/>
      <c r="X15" s="121"/>
      <c r="Y15" s="122"/>
    </row>
    <row r="16" spans="1:25" x14ac:dyDescent="0.25">
      <c r="A16" s="15"/>
      <c r="B16" s="15"/>
      <c r="C16" s="15"/>
      <c r="D16" s="15"/>
      <c r="E16" s="15"/>
      <c r="F16" s="15"/>
      <c r="G16" s="15"/>
      <c r="H16" s="15"/>
      <c r="I16" s="92"/>
      <c r="J16" s="19" t="s">
        <v>165</v>
      </c>
      <c r="K16" s="20"/>
      <c r="L16" s="93" t="s">
        <v>166</v>
      </c>
      <c r="M16" s="93"/>
      <c r="N16" s="93"/>
      <c r="O16" s="93"/>
      <c r="P16" s="93"/>
      <c r="Q16" s="94"/>
      <c r="R16" s="93"/>
      <c r="S16" s="123"/>
      <c r="T16" s="124"/>
      <c r="U16" s="124"/>
      <c r="V16" s="124"/>
      <c r="W16" s="124"/>
      <c r="X16" s="124"/>
      <c r="Y16" s="125"/>
    </row>
    <row r="17" spans="1:27" x14ac:dyDescent="0.25">
      <c r="A17" s="111" t="s">
        <v>87</v>
      </c>
      <c r="B17" s="112"/>
      <c r="C17" s="112"/>
      <c r="D17" s="112"/>
      <c r="E17" s="112"/>
      <c r="F17" s="112"/>
      <c r="G17" s="113"/>
      <c r="H17" s="15"/>
      <c r="I17" s="95"/>
      <c r="J17" s="22" t="s">
        <v>167</v>
      </c>
      <c r="K17" s="12"/>
      <c r="L17" s="88" t="s">
        <v>168</v>
      </c>
      <c r="M17" s="88"/>
      <c r="N17" s="88"/>
      <c r="O17" s="88"/>
      <c r="P17" s="88"/>
      <c r="Q17" s="89"/>
      <c r="R17" s="93"/>
      <c r="S17" s="93"/>
      <c r="T17" s="84"/>
      <c r="U17" s="84"/>
      <c r="V17" s="84"/>
      <c r="W17" s="84"/>
      <c r="X17" s="84"/>
      <c r="Y17" s="84"/>
    </row>
    <row r="18" spans="1:27" ht="15" customHeight="1" x14ac:dyDescent="0.25">
      <c r="A18" s="114"/>
      <c r="B18" s="115"/>
      <c r="C18" s="115"/>
      <c r="D18" s="115"/>
      <c r="E18" s="115"/>
      <c r="F18" s="115"/>
      <c r="G18" s="116"/>
      <c r="H18" s="15"/>
      <c r="I18" s="84"/>
      <c r="J18" s="84"/>
      <c r="K18" s="84"/>
      <c r="L18" s="84"/>
      <c r="M18" s="84"/>
      <c r="N18" s="84"/>
      <c r="O18" s="84"/>
      <c r="P18" s="84"/>
      <c r="Q18" s="84"/>
      <c r="R18" s="104"/>
      <c r="S18" s="104"/>
    </row>
    <row r="19" spans="1:27" ht="14.45" customHeight="1" x14ac:dyDescent="0.25">
      <c r="A19" s="15"/>
      <c r="B19" s="15"/>
      <c r="C19" s="15"/>
      <c r="D19" s="15"/>
      <c r="E19" s="15"/>
      <c r="F19" s="15"/>
      <c r="G19" s="15"/>
      <c r="H19" s="15"/>
      <c r="I19" s="120" t="s">
        <v>159</v>
      </c>
      <c r="J19" s="121"/>
      <c r="K19" s="121"/>
      <c r="L19" s="121"/>
      <c r="M19" s="121"/>
      <c r="N19" s="121"/>
      <c r="O19" s="121"/>
      <c r="P19" s="121"/>
      <c r="Q19" s="122"/>
      <c r="R19" s="105"/>
      <c r="S19" s="105"/>
    </row>
    <row r="20" spans="1:27" ht="15" customHeight="1" x14ac:dyDescent="0.25">
      <c r="A20" s="111" t="s">
        <v>88</v>
      </c>
      <c r="B20" s="112"/>
      <c r="C20" s="112"/>
      <c r="D20" s="112"/>
      <c r="E20" s="112"/>
      <c r="F20" s="112"/>
      <c r="G20" s="113"/>
      <c r="H20" s="15"/>
      <c r="I20" s="123"/>
      <c r="J20" s="124"/>
      <c r="K20" s="124"/>
      <c r="L20" s="124"/>
      <c r="M20" s="124"/>
      <c r="N20" s="124"/>
      <c r="O20" s="124"/>
      <c r="P20" s="124"/>
      <c r="Q20" s="125"/>
      <c r="R20" s="105"/>
      <c r="S20" s="105"/>
      <c r="T20" s="84"/>
      <c r="U20" s="84"/>
      <c r="V20" s="84"/>
      <c r="W20" s="84"/>
      <c r="X20" s="84"/>
      <c r="Y20" s="84"/>
    </row>
    <row r="21" spans="1:27" x14ac:dyDescent="0.25">
      <c r="A21" s="114"/>
      <c r="B21" s="115"/>
      <c r="C21" s="115"/>
      <c r="D21" s="115"/>
      <c r="E21" s="115"/>
      <c r="F21" s="115"/>
      <c r="G21" s="116"/>
      <c r="H21" s="15"/>
      <c r="I21" s="84"/>
      <c r="J21" s="84"/>
      <c r="K21" s="84"/>
      <c r="L21" s="84"/>
      <c r="M21" s="84"/>
      <c r="N21" s="84"/>
      <c r="O21" s="84"/>
      <c r="P21" s="84"/>
      <c r="Q21" s="84"/>
      <c r="R21" s="104"/>
      <c r="S21" s="104"/>
      <c r="T21" s="84"/>
      <c r="U21" s="84"/>
      <c r="V21" s="84"/>
      <c r="W21" s="84"/>
      <c r="X21" s="84"/>
      <c r="Y21" s="84"/>
      <c r="Z21" s="11"/>
      <c r="AA21" s="11"/>
    </row>
    <row r="22" spans="1:27" x14ac:dyDescent="0.25">
      <c r="A22" s="15"/>
      <c r="B22" s="15"/>
      <c r="C22" s="15"/>
      <c r="D22" s="15"/>
      <c r="E22" s="15"/>
      <c r="F22" s="15"/>
      <c r="G22" s="15"/>
      <c r="H22" s="15"/>
      <c r="I22" s="120" t="s">
        <v>158</v>
      </c>
      <c r="J22" s="121"/>
      <c r="K22" s="121"/>
      <c r="L22" s="121"/>
      <c r="M22" s="121"/>
      <c r="N22" s="121"/>
      <c r="O22" s="121"/>
      <c r="P22" s="121"/>
      <c r="Q22" s="122"/>
      <c r="R22" s="105"/>
      <c r="S22" s="105"/>
    </row>
    <row r="23" spans="1:27" x14ac:dyDescent="0.25">
      <c r="A23" s="111" t="s">
        <v>89</v>
      </c>
      <c r="B23" s="112"/>
      <c r="C23" s="112"/>
      <c r="D23" s="112"/>
      <c r="E23" s="112"/>
      <c r="F23" s="112"/>
      <c r="G23" s="113"/>
      <c r="H23" s="15"/>
      <c r="I23" s="123"/>
      <c r="J23" s="124"/>
      <c r="K23" s="124"/>
      <c r="L23" s="124"/>
      <c r="M23" s="124"/>
      <c r="N23" s="124"/>
      <c r="O23" s="124"/>
      <c r="P23" s="124"/>
      <c r="Q23" s="125"/>
      <c r="R23" s="105"/>
      <c r="S23" s="105"/>
    </row>
    <row r="24" spans="1:27" x14ac:dyDescent="0.25">
      <c r="A24" s="114"/>
      <c r="B24" s="115"/>
      <c r="C24" s="115"/>
      <c r="D24" s="115"/>
      <c r="E24" s="115"/>
      <c r="F24" s="115"/>
      <c r="G24" s="116"/>
      <c r="H24" s="15"/>
    </row>
    <row r="25" spans="1:27" x14ac:dyDescent="0.25">
      <c r="A25" s="15"/>
      <c r="B25" s="15"/>
      <c r="C25" s="15"/>
      <c r="D25" s="15"/>
      <c r="E25" s="15"/>
      <c r="F25" s="15"/>
      <c r="G25" s="15"/>
      <c r="H25" s="15"/>
      <c r="I25" s="120" t="s">
        <v>153</v>
      </c>
      <c r="J25" s="121"/>
      <c r="K25" s="121"/>
      <c r="L25" s="121"/>
      <c r="M25" s="121"/>
      <c r="N25" s="121"/>
      <c r="O25" s="121"/>
      <c r="P25" s="121"/>
      <c r="Q25" s="122"/>
      <c r="R25" s="105"/>
      <c r="S25" s="105"/>
    </row>
    <row r="26" spans="1:27" x14ac:dyDescent="0.25">
      <c r="A26" s="111" t="s">
        <v>90</v>
      </c>
      <c r="B26" s="112"/>
      <c r="C26" s="112"/>
      <c r="D26" s="112"/>
      <c r="E26" s="112"/>
      <c r="F26" s="112"/>
      <c r="G26" s="113"/>
      <c r="H26" s="15"/>
      <c r="I26" s="126"/>
      <c r="J26" s="127"/>
      <c r="K26" s="127"/>
      <c r="L26" s="127"/>
      <c r="M26" s="127"/>
      <c r="N26" s="127"/>
      <c r="O26" s="127"/>
      <c r="P26" s="127"/>
      <c r="Q26" s="128"/>
      <c r="R26" s="105"/>
      <c r="S26" s="105"/>
    </row>
    <row r="27" spans="1:27" x14ac:dyDescent="0.25">
      <c r="A27" s="114"/>
      <c r="B27" s="115"/>
      <c r="C27" s="115"/>
      <c r="D27" s="115"/>
      <c r="E27" s="115"/>
      <c r="F27" s="115"/>
      <c r="G27" s="116"/>
      <c r="H27" s="15"/>
      <c r="I27" s="126"/>
      <c r="J27" s="127"/>
      <c r="K27" s="127"/>
      <c r="L27" s="127"/>
      <c r="M27" s="127"/>
      <c r="N27" s="127"/>
      <c r="O27" s="127"/>
      <c r="P27" s="127"/>
      <c r="Q27" s="128"/>
      <c r="R27" s="105"/>
      <c r="S27" s="105"/>
    </row>
    <row r="28" spans="1:27" x14ac:dyDescent="0.25">
      <c r="A28" s="15"/>
      <c r="B28" s="15"/>
      <c r="C28" s="15"/>
      <c r="D28" s="15"/>
      <c r="E28" s="15"/>
      <c r="F28" s="15"/>
      <c r="G28" s="15"/>
      <c r="H28" s="15"/>
      <c r="I28" s="126"/>
      <c r="J28" s="127"/>
      <c r="K28" s="127"/>
      <c r="L28" s="127"/>
      <c r="M28" s="127"/>
      <c r="N28" s="127"/>
      <c r="O28" s="127"/>
      <c r="P28" s="127"/>
      <c r="Q28" s="128"/>
      <c r="R28" s="105"/>
      <c r="S28" s="105"/>
    </row>
    <row r="29" spans="1:27" x14ac:dyDescent="0.25">
      <c r="A29" s="111" t="s">
        <v>150</v>
      </c>
      <c r="B29" s="112"/>
      <c r="C29" s="112"/>
      <c r="D29" s="112"/>
      <c r="E29" s="112"/>
      <c r="F29" s="112"/>
      <c r="G29" s="113"/>
      <c r="H29" s="15"/>
      <c r="I29" s="123"/>
      <c r="J29" s="124"/>
      <c r="K29" s="124"/>
      <c r="L29" s="124"/>
      <c r="M29" s="124"/>
      <c r="N29" s="124"/>
      <c r="O29" s="124"/>
      <c r="P29" s="124"/>
      <c r="Q29" s="125"/>
      <c r="R29" s="105"/>
      <c r="S29" s="105"/>
    </row>
    <row r="30" spans="1:27" x14ac:dyDescent="0.25">
      <c r="A30" s="117"/>
      <c r="B30" s="118"/>
      <c r="C30" s="118"/>
      <c r="D30" s="118"/>
      <c r="E30" s="118"/>
      <c r="F30" s="118"/>
      <c r="G30" s="119"/>
      <c r="H30" s="15"/>
      <c r="I30" s="15"/>
    </row>
    <row r="31" spans="1:27" x14ac:dyDescent="0.25">
      <c r="A31" s="117"/>
      <c r="B31" s="118"/>
      <c r="C31" s="118"/>
      <c r="D31" s="118"/>
      <c r="E31" s="118"/>
      <c r="F31" s="118"/>
      <c r="G31" s="119"/>
      <c r="H31" s="15"/>
      <c r="I31" s="120" t="s">
        <v>154</v>
      </c>
      <c r="J31" s="121"/>
      <c r="K31" s="121"/>
      <c r="L31" s="121"/>
      <c r="M31" s="121"/>
      <c r="N31" s="121"/>
      <c r="O31" s="121"/>
      <c r="P31" s="121"/>
      <c r="Q31" s="122"/>
      <c r="R31" s="105"/>
      <c r="S31" s="105"/>
    </row>
    <row r="32" spans="1:27" x14ac:dyDescent="0.25">
      <c r="A32" s="114"/>
      <c r="B32" s="115"/>
      <c r="C32" s="115"/>
      <c r="D32" s="115"/>
      <c r="E32" s="115"/>
      <c r="F32" s="115"/>
      <c r="G32" s="116"/>
      <c r="H32" s="15"/>
      <c r="I32" s="123"/>
      <c r="J32" s="124"/>
      <c r="K32" s="124"/>
      <c r="L32" s="124"/>
      <c r="M32" s="124"/>
      <c r="N32" s="124"/>
      <c r="O32" s="124"/>
      <c r="P32" s="124"/>
      <c r="Q32" s="125"/>
      <c r="R32" s="105"/>
      <c r="S32" s="105"/>
    </row>
    <row r="33" spans="1:61" x14ac:dyDescent="0.25">
      <c r="A33" s="11"/>
      <c r="B33" s="11"/>
      <c r="C33" s="11"/>
      <c r="D33" s="11"/>
      <c r="E33" s="11"/>
      <c r="F33" s="11"/>
      <c r="G33" s="11"/>
      <c r="H33" s="11"/>
      <c r="I33" s="11"/>
    </row>
    <row r="34" spans="1:61" x14ac:dyDescent="0.25">
      <c r="A34" s="14" t="s">
        <v>148</v>
      </c>
    </row>
    <row r="35" spans="1:61" ht="75" x14ac:dyDescent="0.25">
      <c r="A35" s="30" t="s">
        <v>93</v>
      </c>
      <c r="C35" s="25" t="s">
        <v>64</v>
      </c>
      <c r="E35" s="25" t="s">
        <v>65</v>
      </c>
      <c r="G35" s="25" t="s">
        <v>83</v>
      </c>
      <c r="I35" s="25" t="s">
        <v>84</v>
      </c>
      <c r="K35" s="25" t="s">
        <v>85</v>
      </c>
      <c r="M35" s="25" t="s">
        <v>152</v>
      </c>
      <c r="O35" s="25" t="s">
        <v>169</v>
      </c>
      <c r="Q35" s="96" t="s">
        <v>170</v>
      </c>
      <c r="R35" s="108"/>
      <c r="S35" s="96" t="s">
        <v>171</v>
      </c>
      <c r="U35" s="25" t="s">
        <v>86</v>
      </c>
      <c r="W35" s="25" t="s">
        <v>82</v>
      </c>
      <c r="Y35" s="25" t="s">
        <v>66</v>
      </c>
      <c r="AA35" s="25" t="s">
        <v>94</v>
      </c>
      <c r="AC35" s="52" t="s">
        <v>110</v>
      </c>
    </row>
    <row r="36" spans="1:61" x14ac:dyDescent="0.25">
      <c r="A36" s="27" t="s">
        <v>39</v>
      </c>
      <c r="C36" s="26">
        <v>45824402.329999998</v>
      </c>
      <c r="D36" s="10"/>
      <c r="E36" s="26">
        <f>2594228.91</f>
        <v>2594228.91</v>
      </c>
      <c r="F36" s="10"/>
      <c r="G36" s="26"/>
      <c r="H36" s="10"/>
      <c r="I36" s="26"/>
      <c r="J36" s="10"/>
      <c r="K36" s="26">
        <f>-13445</f>
        <v>-13445</v>
      </c>
      <c r="L36" s="10"/>
      <c r="M36" s="26"/>
      <c r="N36" s="10"/>
      <c r="O36" s="26"/>
      <c r="P36" s="10"/>
      <c r="Q36" s="26"/>
      <c r="R36" s="109"/>
      <c r="S36" s="26"/>
      <c r="T36" s="10"/>
      <c r="U36" s="26">
        <f>-$U$63*W36</f>
        <v>47461021.31220831</v>
      </c>
      <c r="V36" s="10"/>
      <c r="W36" s="49">
        <f>E36/E54</f>
        <v>0.80834111929175978</v>
      </c>
      <c r="X36" s="10"/>
      <c r="Y36" s="26">
        <f>$Y$63*W36</f>
        <v>1899895.6078338872</v>
      </c>
      <c r="Z36" s="10"/>
      <c r="AA36" s="26">
        <f>SUM(C36,E36,G36,I36,K36,M36,O36,Q36,S36,U36,Y36)</f>
        <v>97766103.160042197</v>
      </c>
      <c r="AB36" s="10"/>
      <c r="AC36" s="46">
        <v>98440094.700000003</v>
      </c>
      <c r="AD36" s="10"/>
      <c r="AE36" s="46">
        <f>AC36-AA36</f>
        <v>673991.53995780647</v>
      </c>
      <c r="AF36" s="46" t="s">
        <v>184</v>
      </c>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row>
    <row r="37" spans="1:61" x14ac:dyDescent="0.25">
      <c r="A37" s="27" t="s">
        <v>40</v>
      </c>
      <c r="C37" s="26">
        <v>3951003.07</v>
      </c>
      <c r="D37" s="10"/>
      <c r="E37" s="26"/>
      <c r="F37" s="10"/>
      <c r="G37" s="26"/>
      <c r="H37" s="10"/>
      <c r="I37" s="26"/>
      <c r="J37" s="10"/>
      <c r="K37" s="26"/>
      <c r="L37" s="10"/>
      <c r="M37" s="26"/>
      <c r="N37" s="10"/>
      <c r="O37" s="26"/>
      <c r="P37" s="10"/>
      <c r="Q37" s="26"/>
      <c r="R37" s="109"/>
      <c r="S37" s="26"/>
      <c r="T37" s="10"/>
      <c r="U37" s="26">
        <f>-$U$63*W37</f>
        <v>0</v>
      </c>
      <c r="V37" s="10"/>
      <c r="W37" s="49">
        <f t="shared" ref="W37:W52" si="0">E37/$E$54</f>
        <v>0</v>
      </c>
      <c r="X37" s="10"/>
      <c r="Y37" s="26">
        <f>$Y$63*W37</f>
        <v>0</v>
      </c>
      <c r="Z37" s="10"/>
      <c r="AA37" s="26">
        <f t="shared" ref="AA37:AA52" si="1">SUM(C37,E37,G37,I37,K37,M37,O37,Q37,S37,U37,Y37)</f>
        <v>3951003.07</v>
      </c>
      <c r="AB37" s="10"/>
      <c r="AC37" s="46">
        <v>3951003.07</v>
      </c>
      <c r="AD37" s="10"/>
      <c r="AE37" s="46">
        <f t="shared" ref="AE37:AE52" si="2">AC37-AA37</f>
        <v>0</v>
      </c>
      <c r="AF37" s="46" t="s">
        <v>187</v>
      </c>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row>
    <row r="38" spans="1:61" x14ac:dyDescent="0.25">
      <c r="A38" s="27" t="s">
        <v>41</v>
      </c>
      <c r="C38" s="26">
        <v>3940392.8400000003</v>
      </c>
      <c r="D38" s="10"/>
      <c r="E38" s="26">
        <v>16187.92</v>
      </c>
      <c r="F38" s="10"/>
      <c r="G38" s="26"/>
      <c r="H38" s="10"/>
      <c r="I38" s="26"/>
      <c r="J38" s="10"/>
      <c r="K38" s="26">
        <v>-31193.48</v>
      </c>
      <c r="L38" s="10"/>
      <c r="M38" s="26"/>
      <c r="N38" s="10"/>
      <c r="O38" s="26"/>
      <c r="P38" s="10"/>
      <c r="Q38" s="26"/>
      <c r="R38" s="109"/>
      <c r="S38" s="26"/>
      <c r="T38" s="10"/>
      <c r="U38" s="26">
        <f>-$U$63*W38</f>
        <v>296155.52164990839</v>
      </c>
      <c r="V38" s="10"/>
      <c r="W38" s="49">
        <f t="shared" si="0"/>
        <v>5.0440272719825116E-3</v>
      </c>
      <c r="X38" s="10"/>
      <c r="Y38" s="26">
        <f t="shared" ref="Y38:Y40" si="3">$Y$63*W38</f>
        <v>11855.2985009971</v>
      </c>
      <c r="Z38" s="10"/>
      <c r="AA38" s="26">
        <f t="shared" si="1"/>
        <v>4233398.1001509055</v>
      </c>
      <c r="AB38" s="10"/>
      <c r="AC38" s="46">
        <v>4237603.79</v>
      </c>
      <c r="AD38" s="10"/>
      <c r="AE38" s="46">
        <f t="shared" si="2"/>
        <v>4205.6898490944877</v>
      </c>
      <c r="AF38" s="46" t="s">
        <v>188</v>
      </c>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row>
    <row r="39" spans="1:61" x14ac:dyDescent="0.25">
      <c r="A39" s="27" t="s">
        <v>42</v>
      </c>
      <c r="C39" s="26">
        <v>1018089.8199999997</v>
      </c>
      <c r="D39" s="10"/>
      <c r="E39" s="26"/>
      <c r="F39" s="10"/>
      <c r="G39" s="26"/>
      <c r="H39" s="10"/>
      <c r="I39" s="26"/>
      <c r="J39" s="10"/>
      <c r="K39" s="26"/>
      <c r="L39" s="10"/>
      <c r="M39" s="26"/>
      <c r="N39" s="10"/>
      <c r="O39" s="26"/>
      <c r="P39" s="10"/>
      <c r="Q39" s="26"/>
      <c r="R39" s="109"/>
      <c r="S39" s="26"/>
      <c r="T39" s="10"/>
      <c r="U39" s="26">
        <f t="shared" ref="U39:U52" si="4">-$U$63*W39</f>
        <v>0</v>
      </c>
      <c r="V39" s="10"/>
      <c r="W39" s="49">
        <f t="shared" si="0"/>
        <v>0</v>
      </c>
      <c r="X39" s="10"/>
      <c r="Y39" s="26">
        <f t="shared" si="3"/>
        <v>0</v>
      </c>
      <c r="Z39" s="10"/>
      <c r="AA39" s="26">
        <f t="shared" si="1"/>
        <v>1018089.8199999997</v>
      </c>
      <c r="AB39" s="10"/>
      <c r="AC39" s="46">
        <v>1018089.82</v>
      </c>
      <c r="AD39" s="10"/>
      <c r="AE39" s="46">
        <f t="shared" si="2"/>
        <v>0</v>
      </c>
      <c r="AF39" s="46" t="s">
        <v>185</v>
      </c>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row>
    <row r="40" spans="1:61" x14ac:dyDescent="0.25">
      <c r="A40" s="27" t="s">
        <v>43</v>
      </c>
      <c r="C40" s="27"/>
      <c r="D40" s="10"/>
      <c r="E40" s="26"/>
      <c r="F40" s="10"/>
      <c r="G40" s="26"/>
      <c r="H40" s="10"/>
      <c r="I40" s="26"/>
      <c r="J40" s="10"/>
      <c r="K40" s="26"/>
      <c r="L40" s="10"/>
      <c r="M40" s="26"/>
      <c r="N40" s="10"/>
      <c r="O40" s="26"/>
      <c r="P40" s="10"/>
      <c r="Q40" s="26"/>
      <c r="R40" s="109"/>
      <c r="S40" s="26"/>
      <c r="T40" s="10"/>
      <c r="U40" s="26">
        <f t="shared" si="4"/>
        <v>0</v>
      </c>
      <c r="V40" s="10"/>
      <c r="W40" s="49">
        <f t="shared" si="0"/>
        <v>0</v>
      </c>
      <c r="X40" s="10"/>
      <c r="Y40" s="26">
        <f t="shared" si="3"/>
        <v>0</v>
      </c>
      <c r="Z40" s="10"/>
      <c r="AA40" s="26">
        <f t="shared" si="1"/>
        <v>0</v>
      </c>
      <c r="AB40" s="10"/>
      <c r="AC40" s="46"/>
      <c r="AD40" s="10"/>
      <c r="AE40" s="46">
        <f t="shared" si="2"/>
        <v>0</v>
      </c>
      <c r="AF40" s="46" t="s">
        <v>186</v>
      </c>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row>
    <row r="41" spans="1:61" x14ac:dyDescent="0.25">
      <c r="A41" s="27" t="s">
        <v>44</v>
      </c>
      <c r="C41" s="26">
        <v>1272976.7</v>
      </c>
      <c r="D41" s="10"/>
      <c r="E41" s="26">
        <v>5507.3</v>
      </c>
      <c r="F41" s="10"/>
      <c r="G41" s="26"/>
      <c r="H41" s="10"/>
      <c r="I41" s="26"/>
      <c r="J41" s="10"/>
      <c r="K41" s="26"/>
      <c r="L41" s="10"/>
      <c r="M41" s="26"/>
      <c r="N41" s="10"/>
      <c r="O41" s="26"/>
      <c r="P41" s="10"/>
      <c r="Q41" s="26"/>
      <c r="R41" s="109"/>
      <c r="S41" s="26"/>
      <c r="T41" s="10"/>
      <c r="U41" s="26">
        <f t="shared" si="4"/>
        <v>100755.21156408855</v>
      </c>
      <c r="V41" s="10"/>
      <c r="W41" s="49">
        <f t="shared" si="0"/>
        <v>1.7160309289265875E-3</v>
      </c>
      <c r="X41" s="10"/>
      <c r="Y41" s="26">
        <f>$Y$63*W41</f>
        <v>4033.2967691056865</v>
      </c>
      <c r="Z41" s="10"/>
      <c r="AA41" s="26">
        <f t="shared" si="1"/>
        <v>1383272.5083331941</v>
      </c>
      <c r="AB41" s="10"/>
      <c r="AC41" s="46">
        <v>1384703.33</v>
      </c>
      <c r="AD41" s="10"/>
      <c r="AE41" s="46">
        <f t="shared" si="2"/>
        <v>1430.8216668060049</v>
      </c>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row>
    <row r="42" spans="1:61" x14ac:dyDescent="0.25">
      <c r="A42" s="27" t="s">
        <v>45</v>
      </c>
      <c r="C42" s="26">
        <v>4757233.62</v>
      </c>
      <c r="D42" s="10"/>
      <c r="E42" s="26"/>
      <c r="F42" s="10"/>
      <c r="G42" s="26"/>
      <c r="H42" s="10"/>
      <c r="I42" s="26"/>
      <c r="J42" s="10"/>
      <c r="K42" s="26"/>
      <c r="L42" s="10"/>
      <c r="M42" s="26"/>
      <c r="N42" s="10"/>
      <c r="O42" s="26"/>
      <c r="P42" s="10"/>
      <c r="Q42" s="26"/>
      <c r="R42" s="109"/>
      <c r="S42" s="26"/>
      <c r="T42" s="10"/>
      <c r="U42" s="26">
        <f t="shared" si="4"/>
        <v>0</v>
      </c>
      <c r="V42" s="10"/>
      <c r="W42" s="49">
        <f t="shared" si="0"/>
        <v>0</v>
      </c>
      <c r="X42" s="10"/>
      <c r="Y42" s="26">
        <f>$Y$63*W42</f>
        <v>0</v>
      </c>
      <c r="Z42" s="10"/>
      <c r="AA42" s="26">
        <f t="shared" si="1"/>
        <v>4757233.62</v>
      </c>
      <c r="AB42" s="10"/>
      <c r="AC42" s="46">
        <v>4757233.62</v>
      </c>
      <c r="AD42" s="10"/>
      <c r="AE42" s="46">
        <f t="shared" si="2"/>
        <v>0</v>
      </c>
      <c r="AF42" s="46" t="s">
        <v>189</v>
      </c>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row>
    <row r="43" spans="1:61" x14ac:dyDescent="0.25">
      <c r="A43" s="27" t="s">
        <v>108</v>
      </c>
      <c r="C43" s="26">
        <v>716861.22000000009</v>
      </c>
      <c r="D43" s="10"/>
      <c r="E43" s="26">
        <v>42616.68</v>
      </c>
      <c r="F43" s="10"/>
      <c r="G43" s="26"/>
      <c r="H43" s="10"/>
      <c r="I43" s="26"/>
      <c r="J43" s="10"/>
      <c r="K43" s="26"/>
      <c r="L43" s="10"/>
      <c r="M43" s="26"/>
      <c r="N43" s="10"/>
      <c r="O43" s="26"/>
      <c r="P43" s="10"/>
      <c r="Q43" s="26"/>
      <c r="R43" s="109"/>
      <c r="S43" s="26"/>
      <c r="T43" s="10"/>
      <c r="U43" s="26">
        <f t="shared" si="4"/>
        <v>779665.64551759686</v>
      </c>
      <c r="V43" s="10"/>
      <c r="W43" s="49">
        <f t="shared" si="0"/>
        <v>1.3279018932719685E-2</v>
      </c>
      <c r="X43" s="10"/>
      <c r="Y43" s="26">
        <f>$Y$63*W43</f>
        <v>31210.523805496508</v>
      </c>
      <c r="Z43" s="10"/>
      <c r="AA43" s="26">
        <f t="shared" si="1"/>
        <v>1570354.0693230934</v>
      </c>
      <c r="AB43" s="10"/>
      <c r="AC43" s="46">
        <v>747630.11</v>
      </c>
      <c r="AD43" s="10"/>
      <c r="AE43" s="46">
        <f t="shared" si="2"/>
        <v>-822723.95932309341</v>
      </c>
      <c r="AF43" s="46" t="s">
        <v>190</v>
      </c>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row>
    <row r="44" spans="1:61" x14ac:dyDescent="0.25">
      <c r="A44" s="27" t="s">
        <v>47</v>
      </c>
      <c r="C44" s="26">
        <v>6739989.629999998</v>
      </c>
      <c r="D44" s="10"/>
      <c r="E44" s="26">
        <v>92689.12</v>
      </c>
      <c r="F44" s="10"/>
      <c r="G44" s="26"/>
      <c r="H44" s="10"/>
      <c r="I44" s="26"/>
      <c r="J44" s="10"/>
      <c r="K44" s="26">
        <v>-24866.75</v>
      </c>
      <c r="L44" s="10"/>
      <c r="M44" s="26"/>
      <c r="N44" s="10"/>
      <c r="O44" s="26"/>
      <c r="P44" s="10"/>
      <c r="Q44" s="26"/>
      <c r="R44" s="109"/>
      <c r="S44" s="26"/>
      <c r="T44" s="10"/>
      <c r="U44" s="26">
        <f t="shared" si="4"/>
        <v>1695733.2804258331</v>
      </c>
      <c r="V44" s="10"/>
      <c r="W44" s="49">
        <f t="shared" si="0"/>
        <v>2.8881193451416834E-2</v>
      </c>
      <c r="X44" s="10"/>
      <c r="Y44" s="26">
        <f>$Y$63*W44</f>
        <v>67881.30812326353</v>
      </c>
      <c r="Z44" s="10"/>
      <c r="AA44" s="26">
        <f t="shared" si="1"/>
        <v>8571426.5885490961</v>
      </c>
      <c r="AB44" s="10"/>
      <c r="AC44" s="46">
        <v>8595507.6099999994</v>
      </c>
      <c r="AD44" s="10"/>
      <c r="AE44" s="46">
        <f t="shared" si="2"/>
        <v>24081.021450903267</v>
      </c>
      <c r="AF44" s="46" t="s">
        <v>191</v>
      </c>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row>
    <row r="45" spans="1:61" x14ac:dyDescent="0.25">
      <c r="A45" s="27" t="s">
        <v>48</v>
      </c>
      <c r="C45" s="26">
        <v>2634857.73</v>
      </c>
      <c r="D45" s="10"/>
      <c r="E45" s="26">
        <v>389282.25</v>
      </c>
      <c r="F45" s="10"/>
      <c r="G45" s="26"/>
      <c r="H45" s="10"/>
      <c r="I45" s="26"/>
      <c r="J45" s="10"/>
      <c r="K45" s="26">
        <v>-408779</v>
      </c>
      <c r="L45" s="10"/>
      <c r="M45" s="26"/>
      <c r="N45" s="10"/>
      <c r="O45" s="26"/>
      <c r="P45" s="10"/>
      <c r="Q45" s="26"/>
      <c r="R45" s="109"/>
      <c r="S45" s="26"/>
      <c r="T45" s="10"/>
      <c r="U45" s="26">
        <f t="shared" si="4"/>
        <v>7121859.2517012712</v>
      </c>
      <c r="V45" s="10"/>
      <c r="W45" s="49">
        <f t="shared" si="0"/>
        <v>0.12129725656531005</v>
      </c>
      <c r="X45" s="10"/>
      <c r="Y45" s="26">
        <f>$Y$63*W45</f>
        <v>285092.66631474445</v>
      </c>
      <c r="Z45" s="10"/>
      <c r="AA45" s="26">
        <f t="shared" si="1"/>
        <v>10022312.898016017</v>
      </c>
      <c r="AB45" s="10"/>
      <c r="AC45" s="46">
        <v>10123450.060000001</v>
      </c>
      <c r="AD45" s="10"/>
      <c r="AE45" s="46">
        <f t="shared" si="2"/>
        <v>101137.16198398359</v>
      </c>
      <c r="AF45" s="46" t="s">
        <v>192</v>
      </c>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row>
    <row r="46" spans="1:61" x14ac:dyDescent="0.25">
      <c r="A46" s="27" t="s">
        <v>49</v>
      </c>
      <c r="C46" s="26">
        <v>331821.21999999997</v>
      </c>
      <c r="D46" s="10"/>
      <c r="E46" s="26"/>
      <c r="F46" s="10"/>
      <c r="G46" s="26"/>
      <c r="H46" s="10"/>
      <c r="I46" s="26"/>
      <c r="J46" s="10"/>
      <c r="K46" s="26"/>
      <c r="L46" s="10"/>
      <c r="M46" s="26"/>
      <c r="N46" s="10"/>
      <c r="O46" s="26"/>
      <c r="P46" s="10"/>
      <c r="Q46" s="26"/>
      <c r="R46" s="109"/>
      <c r="S46" s="26"/>
      <c r="T46" s="10"/>
      <c r="U46" s="26">
        <f t="shared" si="4"/>
        <v>0</v>
      </c>
      <c r="V46" s="10"/>
      <c r="W46" s="49">
        <f t="shared" si="0"/>
        <v>0</v>
      </c>
      <c r="X46" s="10"/>
      <c r="Y46" s="26">
        <f t="shared" ref="Y46:Y47" si="5">$Y$63*W46</f>
        <v>0</v>
      </c>
      <c r="Z46" s="10"/>
      <c r="AA46" s="26">
        <f t="shared" si="1"/>
        <v>331821.21999999997</v>
      </c>
      <c r="AB46" s="10"/>
      <c r="AC46" s="46">
        <v>331821.21999999997</v>
      </c>
      <c r="AD46" s="10"/>
      <c r="AE46" s="46">
        <f t="shared" si="2"/>
        <v>0</v>
      </c>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row>
    <row r="47" spans="1:61" x14ac:dyDescent="0.25">
      <c r="A47" s="27" t="s">
        <v>50</v>
      </c>
      <c r="C47" s="26">
        <v>87388.23</v>
      </c>
      <c r="D47" s="10"/>
      <c r="E47" s="26"/>
      <c r="F47" s="10"/>
      <c r="G47" s="26"/>
      <c r="H47" s="10"/>
      <c r="I47" s="26"/>
      <c r="J47" s="10"/>
      <c r="K47" s="26"/>
      <c r="L47" s="10"/>
      <c r="M47" s="26"/>
      <c r="N47" s="10"/>
      <c r="O47" s="26"/>
      <c r="P47" s="10"/>
      <c r="Q47" s="26"/>
      <c r="R47" s="109"/>
      <c r="S47" s="26"/>
      <c r="T47" s="10"/>
      <c r="U47" s="26">
        <f t="shared" si="4"/>
        <v>0</v>
      </c>
      <c r="V47" s="10"/>
      <c r="W47" s="49">
        <f t="shared" si="0"/>
        <v>0</v>
      </c>
      <c r="X47" s="10"/>
      <c r="Y47" s="26">
        <f t="shared" si="5"/>
        <v>0</v>
      </c>
      <c r="Z47" s="10"/>
      <c r="AA47" s="26">
        <f t="shared" si="1"/>
        <v>87388.23</v>
      </c>
      <c r="AB47" s="10"/>
      <c r="AC47" s="46">
        <v>87388.23</v>
      </c>
      <c r="AD47" s="10"/>
      <c r="AE47" s="46">
        <f t="shared" si="2"/>
        <v>0</v>
      </c>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row>
    <row r="48" spans="1:61" x14ac:dyDescent="0.25">
      <c r="A48" s="27" t="s">
        <v>52</v>
      </c>
      <c r="C48" s="26">
        <v>5152458</v>
      </c>
      <c r="D48" s="10"/>
      <c r="E48" s="26">
        <v>65790.900000000009</v>
      </c>
      <c r="F48" s="10"/>
      <c r="G48" s="26"/>
      <c r="H48" s="10"/>
      <c r="I48" s="26"/>
      <c r="J48" s="10"/>
      <c r="K48" s="26"/>
      <c r="L48" s="10"/>
      <c r="M48" s="26"/>
      <c r="N48" s="10"/>
      <c r="O48" s="26"/>
      <c r="P48" s="10"/>
      <c r="Q48" s="26"/>
      <c r="R48" s="109"/>
      <c r="S48" s="26"/>
      <c r="T48" s="10"/>
      <c r="U48" s="26">
        <f t="shared" si="4"/>
        <v>1203634.4576274753</v>
      </c>
      <c r="V48" s="10"/>
      <c r="W48" s="49">
        <f t="shared" si="0"/>
        <v>2.0499921784162156E-2</v>
      </c>
      <c r="X48" s="10"/>
      <c r="Y48" s="26">
        <f>$Y$63*W48</f>
        <v>48182.271604335219</v>
      </c>
      <c r="Z48" s="10"/>
      <c r="AA48" s="26">
        <f t="shared" si="1"/>
        <v>6470065.6292318106</v>
      </c>
      <c r="AB48" s="10"/>
      <c r="AC48" s="46">
        <v>6487158.3799999999</v>
      </c>
      <c r="AD48" s="10"/>
      <c r="AE48" s="46">
        <f t="shared" si="2"/>
        <v>17092.750768189318</v>
      </c>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row>
    <row r="49" spans="1:61" x14ac:dyDescent="0.25">
      <c r="A49" s="27" t="s">
        <v>53</v>
      </c>
      <c r="C49" s="26">
        <v>604432</v>
      </c>
      <c r="D49" s="10"/>
      <c r="E49" s="26">
        <v>3021.36</v>
      </c>
      <c r="F49" s="10"/>
      <c r="G49" s="26"/>
      <c r="H49" s="10"/>
      <c r="I49" s="26"/>
      <c r="J49" s="10"/>
      <c r="K49" s="26"/>
      <c r="L49" s="10"/>
      <c r="M49" s="26"/>
      <c r="N49" s="10"/>
      <c r="O49" s="26"/>
      <c r="P49" s="10"/>
      <c r="Q49" s="26"/>
      <c r="R49" s="109"/>
      <c r="S49" s="26"/>
      <c r="T49" s="10"/>
      <c r="U49" s="26">
        <f t="shared" si="4"/>
        <v>55275.31930551715</v>
      </c>
      <c r="V49" s="10"/>
      <c r="W49" s="49">
        <f t="shared" si="0"/>
        <v>9.4143177372244739E-4</v>
      </c>
      <c r="X49" s="10"/>
      <c r="Y49" s="31">
        <f t="shared" ref="Y49:Y52" si="6">$Y$63*W49</f>
        <v>2212.7070481552046</v>
      </c>
      <c r="Z49" s="10"/>
      <c r="AA49" s="26">
        <f t="shared" si="1"/>
        <v>664941.38635367237</v>
      </c>
      <c r="AB49" s="10"/>
      <c r="AC49" s="46">
        <v>665726.35</v>
      </c>
      <c r="AD49" s="10"/>
      <c r="AE49" s="46">
        <f t="shared" si="2"/>
        <v>784.96364632761106</v>
      </c>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row>
    <row r="50" spans="1:61" x14ac:dyDescent="0.25">
      <c r="A50" s="27" t="s">
        <v>51</v>
      </c>
      <c r="C50" s="26"/>
      <c r="D50" s="10"/>
      <c r="E50" s="26"/>
      <c r="F50" s="10"/>
      <c r="G50" s="26"/>
      <c r="H50" s="10"/>
      <c r="I50" s="26"/>
      <c r="J50" s="10"/>
      <c r="K50" s="26"/>
      <c r="L50" s="10"/>
      <c r="M50" s="26"/>
      <c r="N50" s="10"/>
      <c r="O50" s="26"/>
      <c r="P50" s="10"/>
      <c r="Q50" s="26"/>
      <c r="R50" s="109"/>
      <c r="S50" s="26"/>
      <c r="T50" s="10"/>
      <c r="U50" s="26">
        <f t="shared" si="4"/>
        <v>0</v>
      </c>
      <c r="V50" s="10"/>
      <c r="W50" s="49">
        <f t="shared" si="0"/>
        <v>0</v>
      </c>
      <c r="X50" s="10"/>
      <c r="Y50" s="31">
        <f t="shared" si="6"/>
        <v>0</v>
      </c>
      <c r="Z50" s="10"/>
      <c r="AA50" s="26">
        <f t="shared" si="1"/>
        <v>0</v>
      </c>
      <c r="AB50" s="10"/>
      <c r="AC50" s="46"/>
      <c r="AD50" s="10"/>
      <c r="AE50" s="46">
        <f t="shared" si="2"/>
        <v>0</v>
      </c>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row>
    <row r="51" spans="1:61" x14ac:dyDescent="0.25">
      <c r="A51" s="27" t="s">
        <v>109</v>
      </c>
      <c r="C51" s="26">
        <v>48891936.29999999</v>
      </c>
      <c r="D51" s="10"/>
      <c r="E51" s="26"/>
      <c r="F51" s="10"/>
      <c r="G51" s="26"/>
      <c r="H51" s="10"/>
      <c r="I51" s="26">
        <v>-48891936.29999999</v>
      </c>
      <c r="J51" s="10"/>
      <c r="K51" s="26"/>
      <c r="L51" s="10"/>
      <c r="M51" s="26"/>
      <c r="N51" s="10"/>
      <c r="O51" s="26"/>
      <c r="P51" s="10"/>
      <c r="Q51" s="26"/>
      <c r="R51" s="109"/>
      <c r="S51" s="26"/>
      <c r="T51" s="10"/>
      <c r="U51" s="26">
        <f t="shared" si="4"/>
        <v>0</v>
      </c>
      <c r="V51" s="10"/>
      <c r="W51" s="49">
        <f t="shared" si="0"/>
        <v>0</v>
      </c>
      <c r="X51" s="10"/>
      <c r="Y51" s="31">
        <f t="shared" si="6"/>
        <v>0</v>
      </c>
      <c r="Z51" s="10"/>
      <c r="AA51" s="26">
        <f t="shared" si="1"/>
        <v>0</v>
      </c>
      <c r="AB51" s="10"/>
      <c r="AC51" s="46"/>
      <c r="AD51" s="10"/>
      <c r="AE51" s="46">
        <f t="shared" si="2"/>
        <v>0</v>
      </c>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row>
    <row r="52" spans="1:61" x14ac:dyDescent="0.25">
      <c r="A52" s="27" t="s">
        <v>55</v>
      </c>
      <c r="C52" s="28">
        <v>8780850</v>
      </c>
      <c r="D52" s="10"/>
      <c r="E52" s="28"/>
      <c r="F52" s="10"/>
      <c r="G52" s="28">
        <f>-5264100</f>
        <v>-5264100</v>
      </c>
      <c r="H52" s="10"/>
      <c r="I52" s="28"/>
      <c r="J52" s="10"/>
      <c r="K52" s="28"/>
      <c r="L52" s="10"/>
      <c r="M52" s="28"/>
      <c r="N52" s="10"/>
      <c r="O52" s="28"/>
      <c r="P52" s="10"/>
      <c r="Q52" s="28"/>
      <c r="R52" s="110"/>
      <c r="S52" s="28"/>
      <c r="T52" s="10"/>
      <c r="U52" s="28">
        <f t="shared" si="4"/>
        <v>0</v>
      </c>
      <c r="V52" s="10"/>
      <c r="W52" s="50">
        <f t="shared" si="0"/>
        <v>0</v>
      </c>
      <c r="X52" s="10"/>
      <c r="Y52" s="28">
        <f t="shared" si="6"/>
        <v>0</v>
      </c>
      <c r="Z52" s="10"/>
      <c r="AA52" s="28">
        <f t="shared" si="1"/>
        <v>3516750</v>
      </c>
      <c r="AB52" s="10"/>
      <c r="AC52" s="47">
        <v>3516750</v>
      </c>
      <c r="AD52" s="10"/>
      <c r="AE52" s="47">
        <f t="shared" si="2"/>
        <v>0</v>
      </c>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row>
    <row r="53" spans="1:61" x14ac:dyDescent="0.25">
      <c r="C53" s="26"/>
      <c r="D53" s="10"/>
      <c r="E53" s="26"/>
      <c r="F53" s="10"/>
      <c r="G53" s="26"/>
      <c r="H53" s="10"/>
      <c r="I53" s="26"/>
      <c r="J53" s="10"/>
      <c r="K53" s="26"/>
      <c r="L53" s="10"/>
      <c r="M53" s="26"/>
      <c r="N53" s="10"/>
      <c r="O53" s="26"/>
      <c r="P53" s="10"/>
      <c r="Q53" s="26"/>
      <c r="R53" s="109"/>
      <c r="S53" s="26"/>
      <c r="T53" s="10"/>
      <c r="U53" s="26"/>
      <c r="V53" s="10"/>
      <c r="W53" s="26"/>
      <c r="X53" s="10"/>
      <c r="Y53" s="26"/>
      <c r="Z53" s="10"/>
      <c r="AA53" s="26"/>
      <c r="AB53" s="10"/>
      <c r="AC53" s="10"/>
      <c r="AD53" s="10"/>
      <c r="AE53" s="46"/>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row>
    <row r="54" spans="1:61" ht="15.75" thickBot="1" x14ac:dyDescent="0.3">
      <c r="C54" s="29">
        <f>SUM(C36:C52)</f>
        <v>134704692.71000001</v>
      </c>
      <c r="D54" s="10"/>
      <c r="E54" s="29">
        <f>SUM(E36:E52)</f>
        <v>3209324.44</v>
      </c>
      <c r="F54" s="10"/>
      <c r="G54" s="29">
        <f>SUM(G36:G52)</f>
        <v>-5264100</v>
      </c>
      <c r="H54" s="10"/>
      <c r="I54" s="29">
        <f>SUM(I36:I52)</f>
        <v>-48891936.29999999</v>
      </c>
      <c r="J54" s="10"/>
      <c r="K54" s="29">
        <f>SUM(K36:K52)</f>
        <v>-478284.23</v>
      </c>
      <c r="L54" s="10"/>
      <c r="M54" s="29">
        <f>SUM(M36:M52)</f>
        <v>0</v>
      </c>
      <c r="N54" s="10"/>
      <c r="O54" s="29">
        <f>SUM(O36:O52)</f>
        <v>0</v>
      </c>
      <c r="P54" s="10"/>
      <c r="Q54" s="29">
        <f>SUM(Q36:Q52)</f>
        <v>0</v>
      </c>
      <c r="R54" s="110"/>
      <c r="S54" s="29">
        <f>SUM(S36:S52)</f>
        <v>0</v>
      </c>
      <c r="T54" s="10"/>
      <c r="U54" s="57">
        <f>SUM(U36:U52)</f>
        <v>58714100</v>
      </c>
      <c r="V54" s="10"/>
      <c r="W54" s="51">
        <f>SUM(W36:W52)</f>
        <v>1</v>
      </c>
      <c r="X54" s="10"/>
      <c r="Y54" s="29">
        <f>SUM(Y36:Y52)</f>
        <v>2350363.6799999853</v>
      </c>
      <c r="Z54" s="10"/>
      <c r="AA54" s="29">
        <f>SUM(AA36:AA52)</f>
        <v>144344160.29999998</v>
      </c>
      <c r="AB54" s="10"/>
      <c r="AC54" s="46">
        <f>SUM(AC36:AC52)</f>
        <v>144344160.28999999</v>
      </c>
      <c r="AD54" s="10"/>
      <c r="AE54" s="47">
        <f>SUM(AE36:AE53)</f>
        <v>-9.9999826634302735E-3</v>
      </c>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row>
    <row r="55" spans="1:61" ht="30.75" thickTop="1" x14ac:dyDescent="0.25">
      <c r="C55" s="10"/>
      <c r="D55" s="10"/>
      <c r="E55" s="10"/>
      <c r="F55" s="10"/>
      <c r="G55" s="85" t="s">
        <v>97</v>
      </c>
      <c r="H55" s="10"/>
      <c r="I55" s="85" t="s">
        <v>97</v>
      </c>
      <c r="J55" s="10"/>
      <c r="K55" s="85" t="s">
        <v>97</v>
      </c>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row>
    <row r="56" spans="1:61" x14ac:dyDescent="0.25">
      <c r="C56" s="10"/>
      <c r="D56" s="10"/>
      <c r="E56" s="55" t="s">
        <v>175</v>
      </c>
      <c r="F56" s="10"/>
      <c r="G56" s="10"/>
      <c r="H56" s="10"/>
      <c r="I56" s="10"/>
      <c r="J56" s="10"/>
      <c r="K56" s="10"/>
      <c r="L56" s="10"/>
      <c r="M56" s="10"/>
      <c r="N56" s="10"/>
      <c r="O56" s="10"/>
      <c r="P56" s="10"/>
      <c r="Q56" s="10"/>
      <c r="R56" s="10"/>
      <c r="S56" s="10"/>
      <c r="T56" s="10"/>
      <c r="U56" s="10"/>
      <c r="V56" s="10"/>
      <c r="W56" s="10"/>
      <c r="X56" s="10"/>
      <c r="Y56" s="10"/>
      <c r="Z56" s="10"/>
      <c r="AA56" s="10">
        <f>C54+E54+G54+I54+U54+Y54</f>
        <v>144822444.53</v>
      </c>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row>
    <row r="57" spans="1:61" x14ac:dyDescent="0.25">
      <c r="C57" s="10"/>
      <c r="D57" s="10"/>
      <c r="E57" s="55" t="s">
        <v>176</v>
      </c>
      <c r="F57" s="10"/>
      <c r="G57" s="10"/>
      <c r="H57" s="10"/>
      <c r="I57" s="10"/>
      <c r="J57" s="10"/>
      <c r="K57" s="10"/>
      <c r="L57" s="10"/>
      <c r="M57" s="10"/>
      <c r="N57" s="10"/>
      <c r="O57" s="10"/>
      <c r="P57" s="10"/>
      <c r="Q57" s="10"/>
      <c r="R57" s="10"/>
      <c r="S57" s="10"/>
      <c r="T57" s="33"/>
      <c r="U57" s="38"/>
      <c r="V57" s="10"/>
      <c r="W57" s="32" t="s">
        <v>92</v>
      </c>
      <c r="X57" s="33"/>
      <c r="Y57" s="33"/>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row>
    <row r="58" spans="1:61" x14ac:dyDescent="0.25">
      <c r="E58" s="55" t="s">
        <v>177</v>
      </c>
      <c r="T58" s="34"/>
      <c r="U58" s="34"/>
      <c r="W58" s="34" t="s">
        <v>57</v>
      </c>
      <c r="X58" s="34"/>
      <c r="Y58" s="34"/>
    </row>
    <row r="59" spans="1:61" x14ac:dyDescent="0.25">
      <c r="E59" s="55" t="s">
        <v>111</v>
      </c>
      <c r="T59" s="34"/>
      <c r="U59" s="33">
        <v>-73570000</v>
      </c>
      <c r="W59" s="34"/>
      <c r="X59" s="34"/>
      <c r="Y59" s="34"/>
    </row>
    <row r="60" spans="1:61" x14ac:dyDescent="0.25">
      <c r="E60" s="56" t="s">
        <v>112</v>
      </c>
      <c r="T60" s="34"/>
      <c r="U60" s="40">
        <v>20120000</v>
      </c>
      <c r="W60" s="34" t="s">
        <v>58</v>
      </c>
      <c r="X60" s="34"/>
      <c r="Y60" s="33">
        <v>48891936.29999999</v>
      </c>
    </row>
    <row r="61" spans="1:61" x14ac:dyDescent="0.25">
      <c r="E61" s="53">
        <v>41100</v>
      </c>
      <c r="G61" s="54" t="s">
        <v>116</v>
      </c>
      <c r="T61" s="34"/>
      <c r="U61" s="42">
        <v>-5264100</v>
      </c>
      <c r="W61" s="34" t="s">
        <v>59</v>
      </c>
      <c r="X61" s="34"/>
      <c r="Y61" s="33">
        <f>478284.23</f>
        <v>478284.23</v>
      </c>
      <c r="AA61" s="54"/>
    </row>
    <row r="62" spans="1:61" x14ac:dyDescent="0.25">
      <c r="T62" s="34"/>
      <c r="U62" s="33"/>
      <c r="W62" s="34" t="s">
        <v>106</v>
      </c>
      <c r="X62" s="34"/>
      <c r="Y62" s="35">
        <v>-47019856.850000001</v>
      </c>
      <c r="AA62" s="54" t="s">
        <v>114</v>
      </c>
    </row>
    <row r="63" spans="1:61" ht="15.75" thickBot="1" x14ac:dyDescent="0.3">
      <c r="E63" s="99" t="s">
        <v>222</v>
      </c>
      <c r="T63" s="34"/>
      <c r="U63" s="35">
        <f>SUM(U59:U62)</f>
        <v>-58714100</v>
      </c>
      <c r="W63" s="34" t="s">
        <v>96</v>
      </c>
      <c r="X63" s="34"/>
      <c r="Y63" s="36">
        <f>SUM(Y60:Y62)</f>
        <v>2350363.6799999848</v>
      </c>
    </row>
    <row r="64" spans="1:61" ht="15.75" thickTop="1" x14ac:dyDescent="0.25">
      <c r="E64" s="99" t="s">
        <v>178</v>
      </c>
      <c r="AC64" s="58">
        <v>48891936.29999999</v>
      </c>
    </row>
    <row r="65" spans="5:29" x14ac:dyDescent="0.25">
      <c r="E65" s="99" t="s">
        <v>179</v>
      </c>
      <c r="AC65" s="58">
        <v>478284.23</v>
      </c>
    </row>
    <row r="66" spans="5:29" x14ac:dyDescent="0.25">
      <c r="AC66" s="58">
        <v>-47019856.850000001</v>
      </c>
    </row>
    <row r="67" spans="5:29" ht="15.75" thickBot="1" x14ac:dyDescent="0.3">
      <c r="T67" s="39"/>
      <c r="U67" s="39"/>
      <c r="AC67" s="59">
        <f>SUM(AC64:AC66)</f>
        <v>2350363.6799999848</v>
      </c>
    </row>
    <row r="68" spans="5:29" ht="15.75" thickTop="1" x14ac:dyDescent="0.25">
      <c r="T68" s="39"/>
      <c r="U68" s="33">
        <v>0</v>
      </c>
    </row>
    <row r="69" spans="5:29" x14ac:dyDescent="0.25">
      <c r="T69" s="43"/>
      <c r="U69" s="44">
        <v>0</v>
      </c>
      <c r="Y69" s="54" t="s">
        <v>115</v>
      </c>
    </row>
    <row r="70" spans="5:29" x14ac:dyDescent="0.25">
      <c r="T70" s="39"/>
      <c r="U70" s="33">
        <v>0</v>
      </c>
      <c r="Y70" s="54" t="s">
        <v>117</v>
      </c>
    </row>
    <row r="71" spans="5:29" x14ac:dyDescent="0.25">
      <c r="T71" s="39"/>
      <c r="U71" s="33">
        <v>0</v>
      </c>
      <c r="Y71" s="54" t="s">
        <v>118</v>
      </c>
    </row>
    <row r="72" spans="5:29" x14ac:dyDescent="0.25">
      <c r="T72" s="39"/>
      <c r="U72" s="45">
        <v>0</v>
      </c>
      <c r="Y72" s="54" t="s">
        <v>119</v>
      </c>
    </row>
    <row r="73" spans="5:29" x14ac:dyDescent="0.25">
      <c r="T73" s="39"/>
      <c r="U73" s="39"/>
    </row>
    <row r="74" spans="5:29" ht="15.75" thickBot="1" x14ac:dyDescent="0.3">
      <c r="T74" s="39"/>
      <c r="U74" s="41">
        <f>SUM(U68:U72)+U63</f>
        <v>-58714100</v>
      </c>
    </row>
    <row r="75" spans="5:29" ht="15.75" thickTop="1" x14ac:dyDescent="0.25"/>
  </sheetData>
  <mergeCells count="16">
    <mergeCell ref="S4:Y5"/>
    <mergeCell ref="S8:Y12"/>
    <mergeCell ref="S15:Y16"/>
    <mergeCell ref="I31:Q32"/>
    <mergeCell ref="A29:G32"/>
    <mergeCell ref="A17:G18"/>
    <mergeCell ref="A4:G5"/>
    <mergeCell ref="A7:G8"/>
    <mergeCell ref="A20:G21"/>
    <mergeCell ref="A23:G24"/>
    <mergeCell ref="A26:G27"/>
    <mergeCell ref="I25:Q29"/>
    <mergeCell ref="I4:Q6"/>
    <mergeCell ref="I11:Q14"/>
    <mergeCell ref="I22:Q23"/>
    <mergeCell ref="I19:Q20"/>
  </mergeCells>
  <pageMargins left="0.3" right="0.2" top="0.75" bottom="0.75" header="0.3" footer="0.3"/>
  <pageSetup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50"/>
  <sheetViews>
    <sheetView topLeftCell="A98" zoomScale="80" zoomScaleNormal="80" workbookViewId="0">
      <selection activeCell="D40" sqref="D40"/>
    </sheetView>
  </sheetViews>
  <sheetFormatPr defaultColWidth="8.85546875" defaultRowHeight="15.75" x14ac:dyDescent="0.3"/>
  <cols>
    <col min="1" max="1" width="2.5703125" style="1" customWidth="1"/>
    <col min="2" max="2" width="69.28515625" style="1" customWidth="1"/>
    <col min="3" max="3" width="2.7109375" style="1" customWidth="1"/>
    <col min="4" max="4" width="17.7109375" style="4" customWidth="1"/>
    <col min="5" max="5" width="2.7109375" style="1" customWidth="1"/>
    <col min="6" max="6" width="20.85546875" style="1" customWidth="1"/>
    <col min="7" max="7" width="2.7109375" style="1" customWidth="1"/>
    <col min="8" max="8" width="22.42578125" style="1" customWidth="1"/>
    <col min="9" max="9" width="21.28515625" style="1" bestFit="1" customWidth="1"/>
    <col min="10" max="10" width="8.85546875" style="1"/>
    <col min="11" max="11" width="10.7109375" style="1" bestFit="1" customWidth="1"/>
    <col min="12" max="16384" width="8.85546875" style="1"/>
  </cols>
  <sheetData>
    <row r="1" spans="2:9" x14ac:dyDescent="0.3">
      <c r="B1" s="2" t="s">
        <v>0</v>
      </c>
    </row>
    <row r="3" spans="2:9" x14ac:dyDescent="0.3">
      <c r="B3" s="3" t="s">
        <v>1</v>
      </c>
    </row>
    <row r="4" spans="2:9" x14ac:dyDescent="0.3">
      <c r="B4" s="1" t="s">
        <v>2</v>
      </c>
      <c r="D4" s="4">
        <v>134704692.71000001</v>
      </c>
      <c r="F4" s="1" t="s">
        <v>3</v>
      </c>
    </row>
    <row r="6" spans="2:9" x14ac:dyDescent="0.3">
      <c r="B6" s="3" t="s">
        <v>4</v>
      </c>
    </row>
    <row r="7" spans="2:9" x14ac:dyDescent="0.3">
      <c r="B7" s="1" t="s">
        <v>5</v>
      </c>
      <c r="D7" s="4">
        <v>3168224.44</v>
      </c>
      <c r="F7" s="1" t="s">
        <v>3</v>
      </c>
    </row>
    <row r="8" spans="2:9" x14ac:dyDescent="0.3">
      <c r="B8" s="1" t="s">
        <v>6</v>
      </c>
      <c r="D8" s="4">
        <v>3168224.44</v>
      </c>
      <c r="F8" s="1" t="s">
        <v>3</v>
      </c>
    </row>
    <row r="10" spans="2:9" ht="31.5" x14ac:dyDescent="0.3">
      <c r="B10" s="37" t="s">
        <v>7</v>
      </c>
      <c r="D10" s="144" t="s">
        <v>120</v>
      </c>
      <c r="E10" s="144"/>
      <c r="F10" s="144"/>
    </row>
    <row r="11" spans="2:9" x14ac:dyDescent="0.3">
      <c r="B11" s="37"/>
    </row>
    <row r="12" spans="2:9" ht="71.45" customHeight="1" x14ac:dyDescent="0.3">
      <c r="B12" s="37" t="s">
        <v>113</v>
      </c>
      <c r="F12" s="145" t="s">
        <v>147</v>
      </c>
      <c r="G12" s="145"/>
      <c r="H12" s="145"/>
      <c r="I12" s="60"/>
    </row>
    <row r="14" spans="2:9" x14ac:dyDescent="0.3">
      <c r="B14" s="3" t="s">
        <v>11</v>
      </c>
    </row>
    <row r="15" spans="2:9" x14ac:dyDescent="0.3">
      <c r="B15" s="1" t="s">
        <v>8</v>
      </c>
      <c r="D15" s="4">
        <v>-5264100</v>
      </c>
      <c r="F15" s="1" t="s">
        <v>3</v>
      </c>
    </row>
    <row r="17" spans="2:9" ht="63" customHeight="1" x14ac:dyDescent="0.3">
      <c r="B17" s="37" t="s">
        <v>9</v>
      </c>
      <c r="D17" s="146" t="s">
        <v>121</v>
      </c>
      <c r="E17" s="146"/>
      <c r="F17" s="146"/>
      <c r="G17" s="146"/>
      <c r="H17" s="146"/>
    </row>
    <row r="19" spans="2:9" ht="31.5" customHeight="1" x14ac:dyDescent="0.3">
      <c r="B19" s="37" t="s">
        <v>15</v>
      </c>
      <c r="F19" s="143" t="s">
        <v>122</v>
      </c>
      <c r="G19" s="143"/>
      <c r="H19" s="143"/>
      <c r="I19" s="61"/>
    </row>
    <row r="21" spans="2:9" ht="63" x14ac:dyDescent="0.3">
      <c r="B21" s="37" t="s">
        <v>10</v>
      </c>
      <c r="D21" s="4">
        <v>5264100</v>
      </c>
      <c r="F21" s="1" t="s">
        <v>3</v>
      </c>
    </row>
    <row r="23" spans="2:9" x14ac:dyDescent="0.3">
      <c r="B23" s="3" t="s">
        <v>12</v>
      </c>
    </row>
    <row r="24" spans="2:9" ht="94.5" x14ac:dyDescent="0.3">
      <c r="B24" s="37" t="s">
        <v>61</v>
      </c>
      <c r="D24" s="4">
        <v>-48891936.29999999</v>
      </c>
      <c r="F24" s="1" t="s">
        <v>3</v>
      </c>
    </row>
    <row r="26" spans="2:9" ht="63" x14ac:dyDescent="0.3">
      <c r="B26" s="37" t="s">
        <v>60</v>
      </c>
    </row>
    <row r="28" spans="2:9" x14ac:dyDescent="0.3">
      <c r="B28" s="3" t="s">
        <v>13</v>
      </c>
    </row>
    <row r="29" spans="2:9" ht="94.5" x14ac:dyDescent="0.3">
      <c r="B29" s="37" t="s">
        <v>62</v>
      </c>
      <c r="D29" s="4">
        <v>-478284.23</v>
      </c>
      <c r="F29" s="1" t="s">
        <v>3</v>
      </c>
    </row>
    <row r="31" spans="2:9" ht="63" x14ac:dyDescent="0.3">
      <c r="B31" s="37" t="s">
        <v>194</v>
      </c>
    </row>
    <row r="34" spans="2:6" ht="31.5" x14ac:dyDescent="0.3">
      <c r="B34" s="37" t="s">
        <v>16</v>
      </c>
    </row>
    <row r="36" spans="2:6" x14ac:dyDescent="0.3">
      <c r="B36" s="1" t="s">
        <v>17</v>
      </c>
    </row>
    <row r="37" spans="2:6" x14ac:dyDescent="0.3">
      <c r="C37" s="6" t="s">
        <v>18</v>
      </c>
      <c r="D37" s="4">
        <v>48891936.299999997</v>
      </c>
      <c r="F37" s="1" t="s">
        <v>215</v>
      </c>
    </row>
    <row r="38" spans="2:6" x14ac:dyDescent="0.3">
      <c r="C38" s="6" t="s">
        <v>18</v>
      </c>
      <c r="D38" s="4">
        <v>478284.23</v>
      </c>
      <c r="F38" s="1" t="s">
        <v>216</v>
      </c>
    </row>
    <row r="39" spans="2:6" x14ac:dyDescent="0.3">
      <c r="C39" s="6" t="s">
        <v>19</v>
      </c>
      <c r="D39" s="7">
        <v>47019856.850000001</v>
      </c>
      <c r="F39" s="1" t="s">
        <v>123</v>
      </c>
    </row>
    <row r="40" spans="2:6" x14ac:dyDescent="0.3">
      <c r="D40" s="4">
        <f>SUM(D37+D38-D39)</f>
        <v>2350363.6799999923</v>
      </c>
      <c r="F40" s="1" t="s">
        <v>20</v>
      </c>
    </row>
    <row r="43" spans="2:6" x14ac:dyDescent="0.3">
      <c r="B43" s="147" t="s">
        <v>146</v>
      </c>
      <c r="C43" s="148"/>
      <c r="D43" s="148"/>
    </row>
    <row r="44" spans="2:6" x14ac:dyDescent="0.3">
      <c r="B44" s="147"/>
      <c r="C44" s="148"/>
      <c r="D44" s="148"/>
    </row>
    <row r="45" spans="2:6" x14ac:dyDescent="0.3">
      <c r="B45" s="147"/>
      <c r="C45" s="148"/>
      <c r="D45" s="148"/>
    </row>
    <row r="46" spans="2:6" x14ac:dyDescent="0.3">
      <c r="B46" s="147"/>
      <c r="C46" s="148"/>
      <c r="D46" s="148"/>
    </row>
    <row r="47" spans="2:6" x14ac:dyDescent="0.3">
      <c r="B47" s="147"/>
      <c r="C47" s="148"/>
      <c r="D47" s="148"/>
    </row>
    <row r="48" spans="2:6" ht="30" customHeight="1" x14ac:dyDescent="0.3">
      <c r="B48" s="148"/>
      <c r="C48" s="148"/>
      <c r="D48" s="148"/>
    </row>
    <row r="51" spans="2:6" x14ac:dyDescent="0.3">
      <c r="B51" s="3" t="s">
        <v>195</v>
      </c>
    </row>
    <row r="52" spans="2:6" ht="47.25" x14ac:dyDescent="0.3">
      <c r="B52" s="86" t="s">
        <v>196</v>
      </c>
      <c r="F52" s="1" t="s">
        <v>3</v>
      </c>
    </row>
    <row r="53" spans="2:6" x14ac:dyDescent="0.3">
      <c r="B53" s="1" t="s">
        <v>6</v>
      </c>
      <c r="F53" s="1" t="s">
        <v>3</v>
      </c>
    </row>
    <row r="54" spans="2:6" ht="31.5" x14ac:dyDescent="0.3">
      <c r="B54" s="86" t="s">
        <v>197</v>
      </c>
      <c r="F54" s="1" t="s">
        <v>3</v>
      </c>
    </row>
    <row r="56" spans="2:6" x14ac:dyDescent="0.3">
      <c r="B56" s="3" t="s">
        <v>198</v>
      </c>
    </row>
    <row r="57" spans="2:6" ht="31.5" x14ac:dyDescent="0.3">
      <c r="B57" s="86" t="s">
        <v>199</v>
      </c>
      <c r="F57" s="1" t="s">
        <v>3</v>
      </c>
    </row>
    <row r="58" spans="2:6" x14ac:dyDescent="0.3">
      <c r="B58" s="1" t="s">
        <v>6</v>
      </c>
      <c r="F58" s="1" t="s">
        <v>3</v>
      </c>
    </row>
    <row r="60" spans="2:6" ht="63" x14ac:dyDescent="0.3">
      <c r="B60" s="86" t="s">
        <v>200</v>
      </c>
    </row>
    <row r="61" spans="2:6" x14ac:dyDescent="0.3">
      <c r="B61" s="86"/>
    </row>
    <row r="62" spans="2:6" ht="63" x14ac:dyDescent="0.3">
      <c r="B62" s="86" t="s">
        <v>201</v>
      </c>
    </row>
    <row r="63" spans="2:6" x14ac:dyDescent="0.3">
      <c r="B63" s="86"/>
    </row>
    <row r="64" spans="2:6" x14ac:dyDescent="0.3">
      <c r="B64" s="3" t="s">
        <v>202</v>
      </c>
    </row>
    <row r="65" spans="2:6" x14ac:dyDescent="0.3">
      <c r="B65" s="1" t="s">
        <v>203</v>
      </c>
      <c r="F65" s="1" t="s">
        <v>3</v>
      </c>
    </row>
    <row r="66" spans="2:6" x14ac:dyDescent="0.3">
      <c r="B66" s="1" t="s">
        <v>6</v>
      </c>
      <c r="F66" s="1" t="s">
        <v>3</v>
      </c>
    </row>
    <row r="68" spans="2:6" ht="126" x14ac:dyDescent="0.3">
      <c r="B68" s="86" t="s">
        <v>205</v>
      </c>
    </row>
    <row r="70" spans="2:6" ht="31.5" x14ac:dyDescent="0.3">
      <c r="B70" s="86" t="s">
        <v>204</v>
      </c>
    </row>
    <row r="71" spans="2:6" x14ac:dyDescent="0.3">
      <c r="B71" s="102"/>
    </row>
    <row r="72" spans="2:6" x14ac:dyDescent="0.3">
      <c r="B72" s="3" t="s">
        <v>206</v>
      </c>
    </row>
    <row r="73" spans="2:6" x14ac:dyDescent="0.3">
      <c r="B73" s="1" t="s">
        <v>207</v>
      </c>
      <c r="F73" s="1" t="s">
        <v>3</v>
      </c>
    </row>
    <row r="74" spans="2:6" x14ac:dyDescent="0.3">
      <c r="B74" s="1" t="s">
        <v>6</v>
      </c>
      <c r="F74" s="1" t="s">
        <v>3</v>
      </c>
    </row>
    <row r="75" spans="2:6" x14ac:dyDescent="0.3">
      <c r="B75" s="102"/>
    </row>
    <row r="76" spans="2:6" x14ac:dyDescent="0.3">
      <c r="B76" s="102" t="s">
        <v>209</v>
      </c>
    </row>
    <row r="77" spans="2:6" x14ac:dyDescent="0.3">
      <c r="B77" s="102"/>
    </row>
    <row r="78" spans="2:6" ht="31.5" x14ac:dyDescent="0.3">
      <c r="B78" s="86" t="s">
        <v>208</v>
      </c>
    </row>
    <row r="80" spans="2:6" x14ac:dyDescent="0.3">
      <c r="B80" s="3" t="s">
        <v>193</v>
      </c>
    </row>
    <row r="81" spans="2:9" ht="94.5" customHeight="1" x14ac:dyDescent="0.3">
      <c r="B81" s="37" t="s">
        <v>14</v>
      </c>
      <c r="D81" s="62">
        <f>' District A Reconc E to B'!$U$54</f>
        <v>58714100</v>
      </c>
      <c r="F81" s="143" t="s">
        <v>217</v>
      </c>
      <c r="G81" s="143"/>
      <c r="H81" s="143"/>
      <c r="I81" s="61"/>
    </row>
    <row r="82" spans="2:9" x14ac:dyDescent="0.3">
      <c r="I82" s="4"/>
    </row>
    <row r="83" spans="2:9" ht="63" customHeight="1" x14ac:dyDescent="0.3">
      <c r="B83" s="5" t="s">
        <v>63</v>
      </c>
      <c r="F83" s="150" t="s">
        <v>124</v>
      </c>
      <c r="G83" s="150"/>
      <c r="H83" s="150"/>
      <c r="I83" s="60"/>
    </row>
    <row r="84" spans="2:9" x14ac:dyDescent="0.3">
      <c r="B84" s="5"/>
      <c r="I84" s="4"/>
    </row>
    <row r="85" spans="2:9" x14ac:dyDescent="0.3">
      <c r="B85" s="5"/>
      <c r="I85" s="4"/>
    </row>
    <row r="86" spans="2:9" x14ac:dyDescent="0.3">
      <c r="B86" s="1" t="s">
        <v>21</v>
      </c>
      <c r="I86" s="4"/>
    </row>
    <row r="87" spans="2:9" x14ac:dyDescent="0.3">
      <c r="B87" s="5"/>
      <c r="I87" s="4"/>
    </row>
    <row r="88" spans="2:9" ht="63" customHeight="1" x14ac:dyDescent="0.3">
      <c r="B88" s="151" t="s">
        <v>37</v>
      </c>
      <c r="C88" s="152"/>
      <c r="D88" s="152"/>
    </row>
    <row r="89" spans="2:9" x14ac:dyDescent="0.3">
      <c r="B89" s="5"/>
      <c r="I89" s="4"/>
    </row>
    <row r="90" spans="2:9" x14ac:dyDescent="0.3">
      <c r="B90" s="1" t="s">
        <v>22</v>
      </c>
      <c r="D90" s="4">
        <v>20120000</v>
      </c>
      <c r="F90" s="1" t="s">
        <v>28</v>
      </c>
      <c r="I90" s="4"/>
    </row>
    <row r="91" spans="2:9" x14ac:dyDescent="0.3">
      <c r="B91" s="1" t="s">
        <v>23</v>
      </c>
      <c r="D91" s="4">
        <v>0</v>
      </c>
      <c r="F91" s="1" t="s">
        <v>29</v>
      </c>
      <c r="I91" s="4"/>
    </row>
    <row r="92" spans="2:9" x14ac:dyDescent="0.3">
      <c r="D92" s="4">
        <v>0</v>
      </c>
      <c r="F92" s="1" t="s">
        <v>125</v>
      </c>
      <c r="I92" s="4"/>
    </row>
    <row r="93" spans="2:9" x14ac:dyDescent="0.3">
      <c r="B93" s="1" t="s">
        <v>24</v>
      </c>
      <c r="D93" s="7">
        <v>-5264100</v>
      </c>
      <c r="F93" s="1" t="s">
        <v>30</v>
      </c>
      <c r="I93" s="4"/>
    </row>
    <row r="94" spans="2:9" x14ac:dyDescent="0.3">
      <c r="B94" s="1" t="s">
        <v>25</v>
      </c>
      <c r="D94" s="4">
        <f>SUM(D90:D93)</f>
        <v>14855900</v>
      </c>
      <c r="I94" s="4"/>
    </row>
    <row r="95" spans="2:9" x14ac:dyDescent="0.3">
      <c r="I95" s="4"/>
    </row>
    <row r="96" spans="2:9" x14ac:dyDescent="0.3">
      <c r="B96" s="1" t="s">
        <v>26</v>
      </c>
      <c r="D96" s="4">
        <v>73570000</v>
      </c>
      <c r="F96" s="1" t="s">
        <v>38</v>
      </c>
      <c r="I96" s="4"/>
    </row>
    <row r="97" spans="2:9" x14ac:dyDescent="0.3">
      <c r="B97" s="5"/>
      <c r="I97" s="4"/>
    </row>
    <row r="98" spans="2:9" x14ac:dyDescent="0.3">
      <c r="B98" s="63" t="s">
        <v>27</v>
      </c>
      <c r="D98" s="4">
        <f>D94-D96</f>
        <v>-58714100</v>
      </c>
      <c r="F98" s="1" t="s">
        <v>31</v>
      </c>
      <c r="I98" s="4"/>
    </row>
    <row r="99" spans="2:9" x14ac:dyDescent="0.3">
      <c r="B99" s="5"/>
      <c r="I99" s="4"/>
    </row>
    <row r="100" spans="2:9" x14ac:dyDescent="0.3">
      <c r="B100" s="64" t="s">
        <v>126</v>
      </c>
      <c r="D100" s="65">
        <f>78630000-20120000</f>
        <v>58510000</v>
      </c>
      <c r="F100" s="66" t="s">
        <v>127</v>
      </c>
      <c r="I100" s="4"/>
    </row>
    <row r="101" spans="2:9" x14ac:dyDescent="0.3">
      <c r="B101" s="5"/>
      <c r="F101" s="66" t="s">
        <v>128</v>
      </c>
      <c r="I101" s="4"/>
    </row>
    <row r="102" spans="2:9" x14ac:dyDescent="0.3">
      <c r="B102" s="64" t="s">
        <v>129</v>
      </c>
      <c r="D102" s="65">
        <v>204100</v>
      </c>
      <c r="F102" s="66" t="s">
        <v>210</v>
      </c>
    </row>
    <row r="103" spans="2:9" x14ac:dyDescent="0.3">
      <c r="B103" s="64"/>
      <c r="D103" s="103"/>
      <c r="F103" s="66" t="s">
        <v>212</v>
      </c>
    </row>
    <row r="104" spans="2:9" x14ac:dyDescent="0.3">
      <c r="B104" s="5"/>
      <c r="F104" s="66" t="s">
        <v>211</v>
      </c>
      <c r="I104" s="4"/>
    </row>
    <row r="105" spans="2:9" x14ac:dyDescent="0.3">
      <c r="B105" s="5"/>
      <c r="D105" s="4">
        <f>SUM(D98:D104)</f>
        <v>0</v>
      </c>
      <c r="I105" s="4"/>
    </row>
    <row r="106" spans="2:9" x14ac:dyDescent="0.3">
      <c r="F106" s="66" t="s">
        <v>130</v>
      </c>
    </row>
    <row r="107" spans="2:9" x14ac:dyDescent="0.3">
      <c r="B107" s="8"/>
      <c r="C107" s="8"/>
      <c r="D107" s="8"/>
      <c r="E107" s="9"/>
      <c r="F107" s="8"/>
      <c r="G107" s="8"/>
      <c r="H107" s="8"/>
      <c r="I107" s="67"/>
    </row>
    <row r="108" spans="2:9" x14ac:dyDescent="0.3">
      <c r="F108" s="4"/>
    </row>
    <row r="109" spans="2:9" ht="15.75" customHeight="1" x14ac:dyDescent="0.3">
      <c r="B109" s="153" t="s">
        <v>131</v>
      </c>
      <c r="C109" s="153"/>
      <c r="D109" s="153"/>
      <c r="E109" s="153"/>
      <c r="F109" s="153"/>
      <c r="G109" s="153"/>
      <c r="H109" s="153"/>
      <c r="I109" s="68"/>
    </row>
    <row r="110" spans="2:9" x14ac:dyDescent="0.3">
      <c r="B110" s="153"/>
      <c r="C110" s="153"/>
      <c r="D110" s="153"/>
      <c r="E110" s="153"/>
      <c r="F110" s="153"/>
      <c r="G110" s="153"/>
      <c r="H110" s="153"/>
      <c r="I110" s="68"/>
    </row>
    <row r="111" spans="2:9" x14ac:dyDescent="0.3">
      <c r="B111" s="153"/>
      <c r="C111" s="153"/>
      <c r="D111" s="153"/>
      <c r="E111" s="153"/>
      <c r="F111" s="153"/>
      <c r="G111" s="153"/>
      <c r="H111" s="153"/>
    </row>
    <row r="113" spans="2:10" x14ac:dyDescent="0.3">
      <c r="B113" s="69" t="s">
        <v>132</v>
      </c>
      <c r="D113" s="70">
        <v>41100</v>
      </c>
    </row>
    <row r="114" spans="2:10" x14ac:dyDescent="0.3">
      <c r="B114" s="69" t="s">
        <v>32</v>
      </c>
      <c r="F114" s="70">
        <v>33653.800000000003</v>
      </c>
      <c r="I114" s="71">
        <v>33653.805221261413</v>
      </c>
      <c r="J114" s="72" t="s">
        <v>133</v>
      </c>
    </row>
    <row r="115" spans="2:10" x14ac:dyDescent="0.3">
      <c r="B115" s="69" t="s">
        <v>134</v>
      </c>
      <c r="F115" s="70">
        <v>210</v>
      </c>
      <c r="I115" s="73">
        <v>209.99885727792696</v>
      </c>
    </row>
    <row r="116" spans="2:10" x14ac:dyDescent="0.3">
      <c r="B116" s="69" t="s">
        <v>33</v>
      </c>
      <c r="F116" s="70">
        <v>71.44</v>
      </c>
      <c r="I116" s="73">
        <v>71.443811600670571</v>
      </c>
    </row>
    <row r="117" spans="2:10" x14ac:dyDescent="0.3">
      <c r="B117" s="69" t="s">
        <v>135</v>
      </c>
      <c r="F117" s="70">
        <v>19.68</v>
      </c>
      <c r="I117" s="71">
        <v>19.675231089373206</v>
      </c>
    </row>
    <row r="118" spans="2:10" x14ac:dyDescent="0.3">
      <c r="B118" s="69" t="s">
        <v>136</v>
      </c>
      <c r="F118" s="70">
        <v>1202.42</v>
      </c>
      <c r="I118" s="73">
        <v>1202.4157076447525</v>
      </c>
    </row>
    <row r="119" spans="2:10" x14ac:dyDescent="0.3">
      <c r="B119" s="69" t="s">
        <v>35</v>
      </c>
      <c r="F119" s="70">
        <v>5049.99</v>
      </c>
      <c r="I119" s="73">
        <v>5049.9896007998732</v>
      </c>
    </row>
    <row r="120" spans="2:10" x14ac:dyDescent="0.3">
      <c r="B120" s="69" t="s">
        <v>34</v>
      </c>
      <c r="F120" s="70">
        <v>853.48</v>
      </c>
      <c r="I120" s="73">
        <v>853.47677893678531</v>
      </c>
    </row>
    <row r="121" spans="2:10" x14ac:dyDescent="0.3">
      <c r="B121" s="69" t="s">
        <v>137</v>
      </c>
      <c r="F121" s="70">
        <v>39.19</v>
      </c>
      <c r="I121" s="73" t="e">
        <f>' District A Reconc E to B'!#REF!</f>
        <v>#REF!</v>
      </c>
    </row>
    <row r="122" spans="2:10" x14ac:dyDescent="0.3">
      <c r="D122" s="74">
        <f>SUM(D113:D121)</f>
        <v>41100</v>
      </c>
      <c r="F122" s="74">
        <f>SUM(F113:F121)</f>
        <v>41100.000000000007</v>
      </c>
    </row>
    <row r="125" spans="2:10" x14ac:dyDescent="0.3">
      <c r="B125" s="153" t="s">
        <v>138</v>
      </c>
      <c r="C125" s="153"/>
      <c r="D125" s="153"/>
      <c r="E125" s="153"/>
      <c r="F125" s="153"/>
      <c r="G125" s="153"/>
      <c r="H125" s="153"/>
    </row>
    <row r="126" spans="2:10" x14ac:dyDescent="0.3">
      <c r="B126" s="153"/>
      <c r="C126" s="153"/>
      <c r="D126" s="153"/>
      <c r="E126" s="153"/>
      <c r="F126" s="153"/>
      <c r="G126" s="153"/>
      <c r="H126" s="153"/>
    </row>
    <row r="127" spans="2:10" x14ac:dyDescent="0.3">
      <c r="B127" s="153"/>
      <c r="C127" s="153"/>
      <c r="D127" s="153"/>
      <c r="E127" s="153"/>
      <c r="F127" s="153"/>
      <c r="G127" s="153"/>
      <c r="H127" s="153"/>
    </row>
    <row r="129" spans="2:10" x14ac:dyDescent="0.3">
      <c r="B129" s="69" t="s">
        <v>139</v>
      </c>
      <c r="D129" s="70">
        <v>58510000</v>
      </c>
    </row>
    <row r="130" spans="2:10" x14ac:dyDescent="0.3">
      <c r="B130" s="69" t="s">
        <v>32</v>
      </c>
      <c r="F130" s="70">
        <v>48076712.530000001</v>
      </c>
      <c r="I130" s="73">
        <v>48076712.533860452</v>
      </c>
    </row>
    <row r="131" spans="2:10" x14ac:dyDescent="0.3">
      <c r="B131" s="69" t="s">
        <v>134</v>
      </c>
      <c r="F131" s="70">
        <v>299997.42</v>
      </c>
      <c r="I131" s="73">
        <v>299997.41863994964</v>
      </c>
    </row>
    <row r="132" spans="2:10" x14ac:dyDescent="0.3">
      <c r="B132" s="69" t="s">
        <v>33</v>
      </c>
      <c r="F132" s="70">
        <v>102062.27</v>
      </c>
      <c r="I132" s="73">
        <v>102062.26517525382</v>
      </c>
    </row>
    <row r="133" spans="2:10" x14ac:dyDescent="0.3">
      <c r="B133" s="69" t="s">
        <v>135</v>
      </c>
      <c r="F133" s="70">
        <v>28107.38</v>
      </c>
      <c r="I133" s="73">
        <v>28107.384080403099</v>
      </c>
    </row>
    <row r="134" spans="2:10" x14ac:dyDescent="0.3">
      <c r="B134" s="69" t="s">
        <v>136</v>
      </c>
      <c r="F134" s="70">
        <v>1717731.29</v>
      </c>
      <c r="I134" s="73">
        <v>1717731.2919762717</v>
      </c>
    </row>
    <row r="135" spans="2:10" x14ac:dyDescent="0.3">
      <c r="B135" s="69" t="s">
        <v>35</v>
      </c>
      <c r="F135" s="70">
        <v>7214248.04</v>
      </c>
      <c r="I135" s="73">
        <v>7214248.039423937</v>
      </c>
    </row>
    <row r="136" spans="2:10" x14ac:dyDescent="0.3">
      <c r="B136" s="69" t="s">
        <v>34</v>
      </c>
      <c r="F136" s="70">
        <v>1219248.69</v>
      </c>
      <c r="I136" s="71">
        <v>1219248.6848217107</v>
      </c>
      <c r="J136" s="72" t="s">
        <v>140</v>
      </c>
    </row>
    <row r="137" spans="2:10" x14ac:dyDescent="0.3">
      <c r="B137" s="69" t="s">
        <v>137</v>
      </c>
      <c r="F137" s="70">
        <f>55992.38</f>
        <v>55992.38</v>
      </c>
      <c r="I137" s="73">
        <v>55992.382022026199</v>
      </c>
    </row>
    <row r="138" spans="2:10" x14ac:dyDescent="0.3">
      <c r="B138" s="75" t="s">
        <v>141</v>
      </c>
      <c r="D138" s="65">
        <v>204100</v>
      </c>
    </row>
    <row r="139" spans="2:10" x14ac:dyDescent="0.3">
      <c r="D139" s="74">
        <f>SUM(D129:D138)</f>
        <v>58714100</v>
      </c>
      <c r="F139" s="74">
        <f>SUM(F129:F138)</f>
        <v>58714100.000000007</v>
      </c>
    </row>
    <row r="142" spans="2:10" ht="15.75" customHeight="1" x14ac:dyDescent="0.3">
      <c r="B142" s="149" t="s">
        <v>142</v>
      </c>
      <c r="C142" s="149"/>
      <c r="D142" s="149"/>
      <c r="E142" s="149"/>
      <c r="F142" s="149"/>
      <c r="G142" s="149"/>
      <c r="H142" s="149"/>
    </row>
    <row r="143" spans="2:10" x14ac:dyDescent="0.3">
      <c r="B143" s="149"/>
      <c r="C143" s="149"/>
      <c r="D143" s="149"/>
      <c r="E143" s="149"/>
      <c r="F143" s="149"/>
      <c r="G143" s="149"/>
      <c r="H143" s="149"/>
    </row>
    <row r="144" spans="2:10" x14ac:dyDescent="0.3">
      <c r="B144" s="149"/>
      <c r="C144" s="149"/>
      <c r="D144" s="149"/>
      <c r="E144" s="149"/>
      <c r="F144" s="149"/>
      <c r="G144" s="149"/>
      <c r="H144" s="149"/>
    </row>
    <row r="145" spans="2:8" x14ac:dyDescent="0.3">
      <c r="B145" s="149"/>
      <c r="C145" s="149"/>
      <c r="D145" s="149"/>
      <c r="E145" s="149"/>
      <c r="F145" s="149"/>
      <c r="G145" s="149"/>
      <c r="H145" s="149"/>
    </row>
    <row r="147" spans="2:8" x14ac:dyDescent="0.3">
      <c r="B147" s="69" t="s">
        <v>223</v>
      </c>
      <c r="D147" s="70">
        <v>0.01</v>
      </c>
    </row>
    <row r="148" spans="2:8" x14ac:dyDescent="0.3">
      <c r="B148" s="69" t="s">
        <v>143</v>
      </c>
      <c r="D148" s="70">
        <v>43100</v>
      </c>
    </row>
    <row r="149" spans="2:8" x14ac:dyDescent="0.3">
      <c r="B149" s="77" t="s">
        <v>36</v>
      </c>
      <c r="F149" s="78">
        <v>43100.01</v>
      </c>
      <c r="H149" s="79" t="s">
        <v>145</v>
      </c>
    </row>
    <row r="150" spans="2:8" x14ac:dyDescent="0.3">
      <c r="H150" s="79" t="s">
        <v>144</v>
      </c>
    </row>
  </sheetData>
  <mergeCells count="11">
    <mergeCell ref="B142:H145"/>
    <mergeCell ref="F83:H83"/>
    <mergeCell ref="B88:D88"/>
    <mergeCell ref="B109:H111"/>
    <mergeCell ref="B125:H127"/>
    <mergeCell ref="F81:H81"/>
    <mergeCell ref="D10:F10"/>
    <mergeCell ref="F12:H12"/>
    <mergeCell ref="D17:H17"/>
    <mergeCell ref="F19:H19"/>
    <mergeCell ref="B43:D48"/>
  </mergeCells>
  <pageMargins left="0.45" right="0.2" top="0.5" bottom="0.5" header="0.3" footer="0.55000000000000004"/>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86C9A39946BD4EAD042AFCC1B9406E" ma:contentTypeVersion="3" ma:contentTypeDescription="Create a new document." ma:contentTypeScope="" ma:versionID="132ebcc1a2d8be606649606cb95435bc">
  <xsd:schema xmlns:xsd="http://www.w3.org/2001/XMLSchema" xmlns:xs="http://www.w3.org/2001/XMLSchema" xmlns:p="http://schemas.microsoft.com/office/2006/metadata/properties" xmlns:ns1="http://schemas.microsoft.com/sharepoint/v3" xmlns:ns2="1d496aed-39d0-4758-b3cf-4e4773287716" xmlns:ns3="360bb04c-dde0-4e05-87cd-50c1c3e4bdd6" targetNamespace="http://schemas.microsoft.com/office/2006/metadata/properties" ma:root="true" ma:fieldsID="94d52d30dce29febf8a4be351719f001" ns1:_="" ns2:_="" ns3:_="">
    <xsd:import namespace="http://schemas.microsoft.com/sharepoint/v3"/>
    <xsd:import namespace="1d496aed-39d0-4758-b3cf-4e4773287716"/>
    <xsd:import namespace="360bb04c-dde0-4e05-87cd-50c1c3e4bdd6"/>
    <xsd:element name="properties">
      <xsd:complexType>
        <xsd:sequence>
          <xsd:element name="documentManagement">
            <xsd:complexType>
              <xsd:all>
                <xsd:element ref="ns2:TaxCatchAll" minOccurs="0"/>
                <xsd:element ref="ns2:TaxCatchAllLabel" minOccurs="0"/>
                <xsd:element ref="ns1:PublishingStartDate" minOccurs="0"/>
                <xsd:element ref="ns1:PublishingExpirationDate" minOccurs="0"/>
                <xsd:element ref="ns3:Page" minOccurs="0"/>
                <xsd:element ref="ns3:Page_x0020_SubHea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internalName="PublishingStartDate">
      <xsd:simpleType>
        <xsd:restriction base="dms:Unknown"/>
      </xsd:simpleType>
    </xsd:element>
    <xsd:element name="PublishingExpirationDate" ma:index="1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496aed-39d0-4758-b3cf-4e4773287716"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c9dd594f-b3c3-485c-979e-10fa5fdd8c85}" ma:internalName="TaxCatchAll" ma:showField="CatchAllData" ma:web="f9e61c99-8b37-4962-a864-d7fde1b0d03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c9dd594f-b3c3-485c-979e-10fa5fdd8c85}" ma:internalName="TaxCatchAllLabel" ma:readOnly="true" ma:showField="CatchAllDataLabel" ma:web="f9e61c99-8b37-4962-a864-d7fde1b0d03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0bb04c-dde0-4e05-87cd-50c1c3e4bdd6" elementFormDefault="qualified">
    <xsd:import namespace="http://schemas.microsoft.com/office/2006/documentManagement/types"/>
    <xsd:import namespace="http://schemas.microsoft.com/office/infopath/2007/PartnerControls"/>
    <xsd:element name="Page" ma:index="12" nillable="true" ma:displayName="Page" ma:list="{ACF25829-1BF8-44E1-8C07-E90A9EA7AEBD}" ma:internalName="Page">
      <xsd:simpleType>
        <xsd:restriction base="dms:Lookup"/>
      </xsd:simpleType>
    </xsd:element>
    <xsd:element name="Page_x0020_SubHeader" ma:index="13" nillable="true" ma:displayName="Page SubHeader" ma:internalName="Page_x0020_SubHead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age_x0020_SubHeader xmlns="360bb04c-dde0-4e05-87cd-50c1c3e4bdd6" xsi:nil="true"/>
    <PublishingExpirationDate xmlns="http://schemas.microsoft.com/sharepoint/v3" xsi:nil="true"/>
    <PublishingStartDate xmlns="http://schemas.microsoft.com/sharepoint/v3" xsi:nil="true"/>
    <TaxCatchAll xmlns="1d496aed-39d0-4758-b3cf-4e4773287716"/>
    <Page xmlns="360bb04c-dde0-4e05-87cd-50c1c3e4bdd6" xsi:nil="true"/>
  </documentManagement>
</p:properties>
</file>

<file path=customXml/itemProps1.xml><?xml version="1.0" encoding="utf-8"?>
<ds:datastoreItem xmlns:ds="http://schemas.openxmlformats.org/officeDocument/2006/customXml" ds:itemID="{2E6F8D19-F62A-4553-AAE3-C63FF37AAB1E}"/>
</file>

<file path=customXml/itemProps2.xml><?xml version="1.0" encoding="utf-8"?>
<ds:datastoreItem xmlns:ds="http://schemas.openxmlformats.org/officeDocument/2006/customXml" ds:itemID="{7C8BB6F7-5311-4F9E-95AC-52C8419F2E0D}"/>
</file>

<file path=customXml/itemProps3.xml><?xml version="1.0" encoding="utf-8"?>
<ds:datastoreItem xmlns:ds="http://schemas.openxmlformats.org/officeDocument/2006/customXml" ds:itemID="{4BC349C8-72BA-43A5-A6BA-24333E8156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Template</vt:lpstr>
      <vt:lpstr> District A Reconc E to B</vt:lpstr>
      <vt:lpstr>District A Reconciliation</vt:lpstr>
      <vt:lpstr>'District A Reconciliation'!Print_Area</vt:lpstr>
      <vt:lpstr>Template!Print_Titles</vt:lpstr>
    </vt:vector>
  </TitlesOfParts>
  <Company>GADOE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Windows User</dc:creator>
  <cp:lastModifiedBy>Amy Rowell</cp:lastModifiedBy>
  <cp:lastPrinted>2019-04-19T14:37:18Z</cp:lastPrinted>
  <dcterms:created xsi:type="dcterms:W3CDTF">2015-10-03T16:15:13Z</dcterms:created>
  <dcterms:modified xsi:type="dcterms:W3CDTF">2019-04-26T14:58:46Z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0x010100B786C9A39946BD4EAD042AFCC1B9406E</vt:lpwstr>
  </property>
</Properties>
</file>