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GASB\GASB 68\GASB 68\2024 Updates\"/>
    </mc:Choice>
  </mc:AlternateContent>
  <xr:revisionPtr revIDLastSave="0" documentId="13_ncr:1_{8013EF0C-BC53-40FC-A406-49C153A19E63}" xr6:coauthVersionLast="47" xr6:coauthVersionMax="47" xr10:uidLastSave="{00000000-0000-0000-0000-000000000000}"/>
  <bookViews>
    <workbookView xWindow="-23148" yWindow="-108" windowWidth="23256" windowHeight="12456" xr2:uid="{00000000-000D-0000-FFFF-FFFF00000000}"/>
  </bookViews>
  <sheets>
    <sheet name="2024 Allocations" sheetId="1" r:id="rId1"/>
    <sheet name="2024 Pension - Journal Entries" sheetId="2" r:id="rId2"/>
    <sheet name="2024 T Accounts" sheetId="3" r:id="rId3"/>
  </sheets>
  <definedNames>
    <definedName name="_xlnm.Print_Area" localSheetId="0">'2024 Allocations'!$A$1:$L$311</definedName>
    <definedName name="_xlnm.Print_Titles" localSheetId="1">'2024 Pension - Journal Entries'!$1:$5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5" i="2" l="1"/>
  <c r="K326" i="2"/>
  <c r="K324" i="2"/>
  <c r="K305" i="2"/>
  <c r="K306" i="2"/>
  <c r="K304" i="2"/>
  <c r="K267" i="2"/>
  <c r="K268" i="2"/>
  <c r="K266" i="2"/>
  <c r="K224" i="2"/>
  <c r="K225" i="2"/>
  <c r="K223" i="2"/>
  <c r="K168" i="2"/>
  <c r="K169" i="2"/>
  <c r="K167" i="2"/>
  <c r="K147" i="2"/>
  <c r="K148" i="2"/>
  <c r="K146" i="2"/>
  <c r="K109" i="2"/>
  <c r="K110" i="2"/>
  <c r="K108" i="2"/>
  <c r="K24" i="2"/>
  <c r="K25" i="2"/>
  <c r="K23" i="2"/>
  <c r="G14" i="2"/>
  <c r="D27" i="3" l="1"/>
  <c r="F24" i="3"/>
  <c r="D32" i="3"/>
  <c r="D33" i="3"/>
  <c r="D35" i="3"/>
  <c r="F35" i="3"/>
  <c r="F33" i="3"/>
  <c r="F29" i="3"/>
  <c r="D29" i="3"/>
  <c r="D9" i="3"/>
  <c r="F9" i="3"/>
  <c r="L200" i="1"/>
  <c r="G338" i="2" s="1"/>
  <c r="H324" i="2"/>
  <c r="J200" i="1"/>
  <c r="H200" i="1"/>
  <c r="F200" i="1"/>
  <c r="H280" i="2"/>
  <c r="H281" i="2"/>
  <c r="L201" i="1"/>
  <c r="J201" i="1"/>
  <c r="H201" i="1"/>
  <c r="G265" i="2" s="1"/>
  <c r="F201" i="1"/>
  <c r="H238" i="2" s="1"/>
  <c r="G339" i="2" l="1"/>
  <c r="G222" i="2"/>
  <c r="H323" i="2"/>
  <c r="K307" i="2"/>
  <c r="F32" i="3" l="1"/>
  <c r="G213" i="2"/>
  <c r="F56" i="1" l="1"/>
  <c r="F55" i="1"/>
  <c r="F60" i="1"/>
  <c r="K17" i="2"/>
  <c r="M11" i="2"/>
  <c r="G24" i="2" l="1"/>
  <c r="H40" i="2"/>
  <c r="G23" i="2"/>
  <c r="H39" i="2"/>
  <c r="G28" i="2"/>
  <c r="H44" i="2"/>
  <c r="H52" i="1"/>
  <c r="F52" i="1"/>
  <c r="D130" i="1"/>
  <c r="D131" i="1"/>
  <c r="D132" i="1"/>
  <c r="D133" i="1"/>
  <c r="D134" i="1"/>
  <c r="D135" i="1"/>
  <c r="D136" i="1"/>
  <c r="J198" i="1"/>
  <c r="H198" i="1"/>
  <c r="F198" i="1"/>
  <c r="H259" i="1"/>
  <c r="D298" i="1"/>
  <c r="D299" i="1"/>
  <c r="D300" i="1"/>
  <c r="D301" i="1"/>
  <c r="D302" i="1"/>
  <c r="D303" i="1"/>
  <c r="D297" i="1"/>
  <c r="D285" i="1"/>
  <c r="D286" i="1"/>
  <c r="D287" i="1"/>
  <c r="D288" i="1"/>
  <c r="D289" i="1"/>
  <c r="D290" i="1"/>
  <c r="D284" i="1"/>
  <c r="K28" i="3"/>
  <c r="K25" i="3"/>
  <c r="J192" i="1"/>
  <c r="F91" i="1"/>
  <c r="H89" i="1"/>
  <c r="D118" i="1"/>
  <c r="D119" i="1"/>
  <c r="D120" i="1"/>
  <c r="D121" i="1"/>
  <c r="D122" i="1"/>
  <c r="D123" i="1"/>
  <c r="D117" i="1"/>
  <c r="H197" i="2"/>
  <c r="J46" i="1"/>
  <c r="F28" i="3"/>
  <c r="G143" i="2"/>
  <c r="D24" i="3"/>
  <c r="F27" i="3"/>
  <c r="N22" i="2"/>
  <c r="G105" i="2" l="1"/>
  <c r="H121" i="2"/>
  <c r="G20" i="2"/>
  <c r="H36" i="2"/>
  <c r="G262" i="2"/>
  <c r="H278" i="2"/>
  <c r="G219" i="2"/>
  <c r="H235" i="2"/>
  <c r="L198" i="1"/>
  <c r="N24" i="2"/>
  <c r="H210" i="2"/>
  <c r="H321" i="2" l="1"/>
  <c r="G336" i="2"/>
  <c r="N23" i="2"/>
  <c r="O41" i="3"/>
  <c r="O29" i="3"/>
  <c r="O15" i="3"/>
  <c r="L212" i="1" l="1"/>
  <c r="L211" i="1"/>
  <c r="L210" i="1"/>
  <c r="L209" i="1"/>
  <c r="L208" i="1"/>
  <c r="J212" i="1"/>
  <c r="H314" i="2" s="1"/>
  <c r="J211" i="1"/>
  <c r="H313" i="2" s="1"/>
  <c r="J210" i="1"/>
  <c r="H312" i="2" s="1"/>
  <c r="J209" i="1"/>
  <c r="H311" i="2" s="1"/>
  <c r="J208" i="1"/>
  <c r="H310" i="2" s="1"/>
  <c r="H212" i="1"/>
  <c r="H292" i="2" s="1"/>
  <c r="H211" i="1"/>
  <c r="H291" i="2" s="1"/>
  <c r="H210" i="1"/>
  <c r="H290" i="2" s="1"/>
  <c r="H209" i="1"/>
  <c r="H289" i="2" s="1"/>
  <c r="H208" i="1"/>
  <c r="H288" i="2" s="1"/>
  <c r="F212" i="1"/>
  <c r="F211" i="1"/>
  <c r="F210" i="1"/>
  <c r="F209" i="1"/>
  <c r="F208" i="1"/>
  <c r="L67" i="1"/>
  <c r="L66" i="1"/>
  <c r="J67" i="1"/>
  <c r="H159" i="2" s="1"/>
  <c r="J66" i="1"/>
  <c r="H158" i="2" s="1"/>
  <c r="H67" i="1"/>
  <c r="H66" i="1"/>
  <c r="F67" i="1"/>
  <c r="F66" i="1"/>
  <c r="L203" i="1"/>
  <c r="J203" i="1"/>
  <c r="H305" i="2" s="1"/>
  <c r="H203" i="1"/>
  <c r="H283" i="2" s="1"/>
  <c r="F203" i="1"/>
  <c r="L202" i="1"/>
  <c r="J202" i="1"/>
  <c r="H304" i="2" s="1"/>
  <c r="H202" i="1"/>
  <c r="F202" i="1"/>
  <c r="K226" i="2" s="1"/>
  <c r="H303" i="2"/>
  <c r="H333" i="2" l="1"/>
  <c r="G348" i="2"/>
  <c r="H326" i="2"/>
  <c r="G341" i="2"/>
  <c r="G346" i="2"/>
  <c r="H331" i="2"/>
  <c r="G347" i="2"/>
  <c r="H332" i="2"/>
  <c r="G349" i="2"/>
  <c r="H334" i="2"/>
  <c r="K327" i="2"/>
  <c r="G340" i="2"/>
  <c r="H325" i="2"/>
  <c r="G350" i="2"/>
  <c r="H335" i="2"/>
  <c r="K269" i="2"/>
  <c r="H282" i="2"/>
  <c r="G264" i="2"/>
  <c r="H240" i="2"/>
  <c r="G224" i="2"/>
  <c r="G233" i="2"/>
  <c r="H249" i="2"/>
  <c r="G267" i="2"/>
  <c r="G272" i="2"/>
  <c r="G273" i="2"/>
  <c r="H50" i="2"/>
  <c r="G34" i="2"/>
  <c r="G275" i="2"/>
  <c r="H135" i="2"/>
  <c r="G119" i="2"/>
  <c r="G274" i="2"/>
  <c r="G35" i="2"/>
  <c r="H51" i="2"/>
  <c r="G276" i="2"/>
  <c r="G120" i="2"/>
  <c r="H136" i="2"/>
  <c r="G221" i="2"/>
  <c r="H237" i="2"/>
  <c r="H245" i="2"/>
  <c r="G229" i="2"/>
  <c r="G195" i="2"/>
  <c r="H179" i="2"/>
  <c r="H239" i="2"/>
  <c r="G223" i="2"/>
  <c r="G196" i="2"/>
  <c r="H180" i="2"/>
  <c r="G266" i="2"/>
  <c r="H246" i="2"/>
  <c r="G230" i="2"/>
  <c r="G231" i="2"/>
  <c r="H247" i="2"/>
  <c r="H248" i="2"/>
  <c r="G232" i="2"/>
  <c r="H11" i="2"/>
  <c r="L55" i="1" l="1"/>
  <c r="J55" i="1"/>
  <c r="H55" i="1"/>
  <c r="H124" i="2" l="1"/>
  <c r="G108" i="2"/>
  <c r="H168" i="2"/>
  <c r="G184" i="2"/>
  <c r="H147" i="2"/>
  <c r="K51" i="3" l="1"/>
  <c r="N25" i="2"/>
  <c r="K9" i="3"/>
  <c r="F10" i="3"/>
  <c r="K10" i="3"/>
  <c r="M10" i="3"/>
  <c r="D11" i="3"/>
  <c r="F12" i="3"/>
  <c r="K12" i="3"/>
  <c r="D13" i="3"/>
  <c r="K13" i="3"/>
  <c r="M13" i="3"/>
  <c r="F14" i="3"/>
  <c r="M23" i="3"/>
  <c r="K24" i="3"/>
  <c r="M24" i="3"/>
  <c r="M26" i="3"/>
  <c r="K27" i="3"/>
  <c r="M27" i="3"/>
  <c r="F34" i="3"/>
  <c r="M38" i="3"/>
  <c r="M39" i="3"/>
  <c r="M40" i="3"/>
  <c r="K41" i="3"/>
  <c r="M41" i="3"/>
  <c r="M50" i="3"/>
  <c r="M52" i="3"/>
  <c r="K53" i="3"/>
  <c r="K39" i="3"/>
  <c r="G300" i="2"/>
  <c r="D15" i="3" s="1"/>
  <c r="J52" i="1"/>
  <c r="H144" i="2" s="1"/>
  <c r="L52" i="1"/>
  <c r="H53" i="1"/>
  <c r="J53" i="1"/>
  <c r="H145" i="2" s="1"/>
  <c r="L53" i="1"/>
  <c r="H54" i="1"/>
  <c r="J54" i="1"/>
  <c r="L54" i="1"/>
  <c r="H56" i="1"/>
  <c r="J56" i="1"/>
  <c r="H148" i="2" s="1"/>
  <c r="L56" i="1"/>
  <c r="H57" i="1"/>
  <c r="J57" i="1"/>
  <c r="L57" i="1"/>
  <c r="H58" i="1"/>
  <c r="J58" i="1"/>
  <c r="H150" i="2" s="1"/>
  <c r="L58" i="1"/>
  <c r="H59" i="1"/>
  <c r="J59" i="1"/>
  <c r="H151" i="2" s="1"/>
  <c r="L59" i="1"/>
  <c r="H60" i="1"/>
  <c r="J60" i="1"/>
  <c r="H152" i="2" s="1"/>
  <c r="L60" i="1"/>
  <c r="H61" i="1"/>
  <c r="J61" i="1"/>
  <c r="H153" i="2" s="1"/>
  <c r="L61" i="1"/>
  <c r="H62" i="1"/>
  <c r="J62" i="1"/>
  <c r="H154" i="2" s="1"/>
  <c r="L62" i="1"/>
  <c r="H63" i="1"/>
  <c r="J63" i="1"/>
  <c r="H155" i="2" s="1"/>
  <c r="L63" i="1"/>
  <c r="H64" i="1"/>
  <c r="J64" i="1"/>
  <c r="H156" i="2" s="1"/>
  <c r="L64" i="1"/>
  <c r="H65" i="1"/>
  <c r="J65" i="1"/>
  <c r="H157" i="2" s="1"/>
  <c r="L65" i="1"/>
  <c r="D69" i="1"/>
  <c r="F100" i="1"/>
  <c r="D106" i="1"/>
  <c r="F117" i="1"/>
  <c r="F118" i="1"/>
  <c r="F119" i="1"/>
  <c r="F120" i="1"/>
  <c r="F121" i="1"/>
  <c r="F122" i="1"/>
  <c r="F123" i="1"/>
  <c r="D124" i="1"/>
  <c r="F130" i="1"/>
  <c r="H93" i="2" s="1"/>
  <c r="F131" i="1"/>
  <c r="G87" i="2" s="1"/>
  <c r="F132" i="1"/>
  <c r="G88" i="2" s="1"/>
  <c r="F133" i="1"/>
  <c r="H96" i="2" s="1"/>
  <c r="F134" i="1"/>
  <c r="H97" i="2" s="1"/>
  <c r="F135" i="1"/>
  <c r="H98" i="2" s="1"/>
  <c r="F136" i="1"/>
  <c r="G92" i="2" s="1"/>
  <c r="D137" i="1"/>
  <c r="F199" i="1"/>
  <c r="H199" i="1"/>
  <c r="H279" i="2" s="1"/>
  <c r="J199" i="1"/>
  <c r="H302" i="2" s="1"/>
  <c r="L199" i="1"/>
  <c r="F204" i="1"/>
  <c r="H204" i="1"/>
  <c r="H284" i="2" s="1"/>
  <c r="J204" i="1"/>
  <c r="H306" i="2" s="1"/>
  <c r="L204" i="1"/>
  <c r="F205" i="1"/>
  <c r="H205" i="1"/>
  <c r="H285" i="2" s="1"/>
  <c r="J205" i="1"/>
  <c r="H307" i="2" s="1"/>
  <c r="L205" i="1"/>
  <c r="F206" i="1"/>
  <c r="H206" i="1"/>
  <c r="H286" i="2" s="1"/>
  <c r="J206" i="1"/>
  <c r="H308" i="2" s="1"/>
  <c r="L206" i="1"/>
  <c r="F207" i="1"/>
  <c r="H207" i="1"/>
  <c r="H287" i="2" s="1"/>
  <c r="J207" i="1"/>
  <c r="H309" i="2" s="1"/>
  <c r="L207" i="1"/>
  <c r="F213" i="1"/>
  <c r="H213" i="1"/>
  <c r="H293" i="2" s="1"/>
  <c r="J213" i="1"/>
  <c r="H315" i="2" s="1"/>
  <c r="L213" i="1"/>
  <c r="D214" i="1"/>
  <c r="F266" i="1"/>
  <c r="D273" i="1"/>
  <c r="F284" i="1"/>
  <c r="F285" i="1"/>
  <c r="F286" i="1"/>
  <c r="F287" i="1"/>
  <c r="F288" i="1"/>
  <c r="F289" i="1"/>
  <c r="F290" i="1"/>
  <c r="D291" i="1"/>
  <c r="F297" i="1"/>
  <c r="F298" i="1"/>
  <c r="F299" i="1"/>
  <c r="F300" i="1"/>
  <c r="F301" i="1"/>
  <c r="F302" i="1"/>
  <c r="F303" i="1"/>
  <c r="H400" i="2" s="1"/>
  <c r="D304" i="1"/>
  <c r="G342" i="2" l="1"/>
  <c r="H327" i="2"/>
  <c r="G337" i="2"/>
  <c r="H322" i="2"/>
  <c r="H330" i="2"/>
  <c r="G345" i="2"/>
  <c r="H329" i="2"/>
  <c r="G344" i="2"/>
  <c r="G343" i="2"/>
  <c r="H328" i="2"/>
  <c r="H242" i="2"/>
  <c r="G226" i="2"/>
  <c r="H176" i="2"/>
  <c r="G192" i="2"/>
  <c r="G225" i="2"/>
  <c r="H241" i="2"/>
  <c r="H132" i="2"/>
  <c r="G116" i="2"/>
  <c r="G186" i="2"/>
  <c r="H170" i="2"/>
  <c r="H175" i="2"/>
  <c r="G191" i="2"/>
  <c r="G187" i="2"/>
  <c r="H171" i="2"/>
  <c r="G234" i="2"/>
  <c r="H250" i="2"/>
  <c r="G110" i="2"/>
  <c r="H126" i="2"/>
  <c r="G271" i="2"/>
  <c r="G263" i="2"/>
  <c r="H131" i="2"/>
  <c r="G115" i="2"/>
  <c r="H169" i="2"/>
  <c r="G185" i="2"/>
  <c r="G277" i="2"/>
  <c r="G268" i="2"/>
  <c r="G111" i="2"/>
  <c r="H127" i="2"/>
  <c r="H244" i="2"/>
  <c r="G228" i="2"/>
  <c r="G220" i="2"/>
  <c r="H236" i="2"/>
  <c r="G190" i="2"/>
  <c r="H174" i="2"/>
  <c r="G109" i="2"/>
  <c r="H125" i="2"/>
  <c r="G183" i="2"/>
  <c r="H167" i="2"/>
  <c r="H130" i="2"/>
  <c r="G114" i="2"/>
  <c r="G270" i="2"/>
  <c r="H173" i="2"/>
  <c r="G189" i="2"/>
  <c r="H128" i="2"/>
  <c r="G112" i="2"/>
  <c r="H133" i="2"/>
  <c r="G117" i="2"/>
  <c r="H243" i="2"/>
  <c r="G227" i="2"/>
  <c r="G194" i="2"/>
  <c r="H178" i="2"/>
  <c r="H123" i="2"/>
  <c r="G107" i="2"/>
  <c r="G269" i="2"/>
  <c r="H129" i="2"/>
  <c r="G113" i="2"/>
  <c r="G182" i="2"/>
  <c r="H166" i="2"/>
  <c r="G118" i="2"/>
  <c r="H134" i="2"/>
  <c r="H172" i="2"/>
  <c r="G188" i="2"/>
  <c r="H177" i="2"/>
  <c r="G193" i="2"/>
  <c r="H122" i="2"/>
  <c r="G106" i="2"/>
  <c r="G181" i="2"/>
  <c r="H165" i="2"/>
  <c r="G391" i="2"/>
  <c r="H398" i="2"/>
  <c r="H399" i="2"/>
  <c r="G392" i="2"/>
  <c r="H397" i="2"/>
  <c r="G390" i="2"/>
  <c r="G389" i="2"/>
  <c r="H396" i="2"/>
  <c r="H395" i="2"/>
  <c r="G388" i="2"/>
  <c r="H394" i="2"/>
  <c r="G387" i="2"/>
  <c r="K42" i="3"/>
  <c r="H149" i="2"/>
  <c r="H146" i="2"/>
  <c r="G70" i="2"/>
  <c r="H77" i="2"/>
  <c r="G66" i="2"/>
  <c r="H73" i="2"/>
  <c r="G65" i="2"/>
  <c r="H72" i="2"/>
  <c r="H76" i="2"/>
  <c r="G69" i="2"/>
  <c r="H75" i="2"/>
  <c r="G68" i="2"/>
  <c r="G67" i="2"/>
  <c r="H74" i="2"/>
  <c r="G64" i="2"/>
  <c r="H71" i="2"/>
  <c r="H376" i="2"/>
  <c r="G369" i="2"/>
  <c r="G372" i="2"/>
  <c r="H379" i="2"/>
  <c r="G371" i="2"/>
  <c r="H378" i="2"/>
  <c r="G375" i="2"/>
  <c r="H382" i="2"/>
  <c r="G373" i="2"/>
  <c r="H380" i="2"/>
  <c r="G370" i="2"/>
  <c r="H377" i="2"/>
  <c r="G374" i="2"/>
  <c r="H381" i="2"/>
  <c r="K55" i="3"/>
  <c r="F271" i="1"/>
  <c r="F267" i="1"/>
  <c r="G393" i="2"/>
  <c r="J214" i="1"/>
  <c r="H301" i="2"/>
  <c r="L214" i="1"/>
  <c r="F304" i="1"/>
  <c r="D30" i="3" s="1"/>
  <c r="F272" i="1"/>
  <c r="F291" i="1"/>
  <c r="F269" i="1"/>
  <c r="F268" i="1"/>
  <c r="H214" i="1"/>
  <c r="F214" i="1"/>
  <c r="L69" i="1"/>
  <c r="G164" i="2" s="1"/>
  <c r="M42" i="3"/>
  <c r="K15" i="3"/>
  <c r="F124" i="1"/>
  <c r="F99" i="1"/>
  <c r="F137" i="1"/>
  <c r="D25" i="3" s="1"/>
  <c r="G86" i="2"/>
  <c r="G91" i="2"/>
  <c r="F103" i="1"/>
  <c r="G90" i="2"/>
  <c r="H69" i="1"/>
  <c r="H99" i="2"/>
  <c r="F102" i="1"/>
  <c r="H94" i="2"/>
  <c r="F270" i="1"/>
  <c r="F105" i="1"/>
  <c r="F101" i="1"/>
  <c r="G89" i="2"/>
  <c r="H95" i="2"/>
  <c r="F104" i="1"/>
  <c r="J69" i="1"/>
  <c r="F65" i="1"/>
  <c r="F64" i="1"/>
  <c r="F63" i="1"/>
  <c r="F62" i="1"/>
  <c r="F61" i="1"/>
  <c r="F59" i="1"/>
  <c r="F58" i="1"/>
  <c r="F57" i="1"/>
  <c r="F54" i="1"/>
  <c r="F53" i="1"/>
  <c r="H351" i="2" l="1"/>
  <c r="G320" i="2"/>
  <c r="D16" i="3" s="1"/>
  <c r="G31" i="2"/>
  <c r="H47" i="2"/>
  <c r="H48" i="2"/>
  <c r="G32" i="2"/>
  <c r="H46" i="2"/>
  <c r="G30" i="2"/>
  <c r="H41" i="2"/>
  <c r="G25" i="2"/>
  <c r="H45" i="2"/>
  <c r="G29" i="2"/>
  <c r="H42" i="2"/>
  <c r="G26" i="2"/>
  <c r="H49" i="2"/>
  <c r="G33" i="2"/>
  <c r="G21" i="2"/>
  <c r="H37" i="2"/>
  <c r="G22" i="2"/>
  <c r="H38" i="2"/>
  <c r="K26" i="2"/>
  <c r="H43" i="2"/>
  <c r="G27" i="2"/>
  <c r="M43" i="3"/>
  <c r="D62" i="3" s="1"/>
  <c r="K149" i="2"/>
  <c r="D44" i="3"/>
  <c r="D45" i="3" s="1"/>
  <c r="F26" i="3"/>
  <c r="F31" i="3"/>
  <c r="D54" i="3"/>
  <c r="D55" i="3" s="1"/>
  <c r="M29" i="3"/>
  <c r="F16" i="3"/>
  <c r="F17" i="3" s="1"/>
  <c r="M11" i="3"/>
  <c r="K170" i="2"/>
  <c r="M14" i="3"/>
  <c r="D12" i="3"/>
  <c r="K111" i="2"/>
  <c r="F53" i="3"/>
  <c r="F55" i="3" s="1"/>
  <c r="F43" i="3"/>
  <c r="F45" i="3" s="1"/>
  <c r="F273" i="1"/>
  <c r="F106" i="1"/>
  <c r="D36" i="3"/>
  <c r="F69" i="1"/>
  <c r="F36" i="3" l="1"/>
  <c r="F37" i="3" s="1"/>
  <c r="D46" i="3"/>
  <c r="M15" i="3"/>
  <c r="K16" i="3" s="1"/>
  <c r="D60" i="3" s="1"/>
  <c r="K29" i="3"/>
  <c r="M30" i="3" s="1"/>
  <c r="D61" i="3" s="1"/>
  <c r="D17" i="3"/>
  <c r="D18" i="3" s="1"/>
  <c r="D59" i="3" s="1"/>
  <c r="D56" i="3"/>
  <c r="M54" i="3" l="1"/>
  <c r="M55" i="3" s="1"/>
  <c r="K56" i="3" s="1"/>
  <c r="D63" i="3" s="1"/>
  <c r="D6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Jasmine Williams</author>
  </authors>
  <commentList>
    <comment ref="D18" authorId="0" shapeId="0" xr:uid="{8AA824FA-FEA3-4DA2-942D-4B6164A51E01}">
      <text>
        <r>
          <rPr>
            <sz val="9"/>
            <color indexed="81"/>
            <rFont val="Tahoma"/>
            <family val="2"/>
          </rPr>
          <t>Should equal TRS &amp; ERS Contributions Subsequent to Measurement date. (Entry TRS6+ERS5)</t>
        </r>
      </text>
    </comment>
  </commentList>
</comments>
</file>

<file path=xl/sharedStrings.xml><?xml version="1.0" encoding="utf-8"?>
<sst xmlns="http://schemas.openxmlformats.org/spreadsheetml/2006/main" count="970" uniqueCount="360">
  <si>
    <t>Entry for State Support Pension Expense and Revenue</t>
  </si>
  <si>
    <t>Debit to Expense/Credit to Revenue</t>
  </si>
  <si>
    <t>Allocation %age</t>
  </si>
  <si>
    <t>Function</t>
  </si>
  <si>
    <t>State Support Pension Expense</t>
  </si>
  <si>
    <t>PSERS Packet - Entry #1</t>
  </si>
  <si>
    <t>PSERS 1b</t>
  </si>
  <si>
    <t xml:space="preserve">Reversal of Fund Level Entry </t>
  </si>
  <si>
    <t>Credit to Expense/Debit to Revenue</t>
  </si>
  <si>
    <r>
      <t xml:space="preserve">Reverse Fund Level Entry </t>
    </r>
    <r>
      <rPr>
        <b/>
        <sz val="9"/>
        <color theme="1"/>
        <rFont val="Franklin Gothic Book"/>
        <family val="2"/>
      </rPr>
      <t>(not PSERS packet)</t>
    </r>
  </si>
  <si>
    <t>PSERS 1a</t>
  </si>
  <si>
    <t>Alternate Option - If recording the difference is confusing, split the entry into 2 entries.  First entry to reverse the Fund level entry for State support.  Second entry to post the State support per the Pension Plan.</t>
  </si>
  <si>
    <t>Entry to Adjust State Support</t>
  </si>
  <si>
    <t>Allocation based on DOE provided worksheet for the Fund level On-Behalf Journal Entries.  Worksheet calculates percentage of total salaries that are eligible for coverage of state support funding for PSERS.  Examples include nutrition employees, bus drivers, and custodians.</t>
  </si>
  <si>
    <t>Amount to Increase/(Decrease)</t>
  </si>
  <si>
    <t>On-Behalf PSERS Revenue and Expense</t>
  </si>
  <si>
    <r>
      <t xml:space="preserve">Fund Level Entry </t>
    </r>
    <r>
      <rPr>
        <b/>
        <sz val="9"/>
        <color theme="1"/>
        <rFont val="Franklin Gothic Book"/>
        <family val="2"/>
      </rPr>
      <t>(not PSERS packet)</t>
    </r>
  </si>
  <si>
    <t>State Aid Revenue&amp; Expense - Pension Plan</t>
  </si>
  <si>
    <t>PSERS 1</t>
  </si>
  <si>
    <t>PSERS Allocations</t>
  </si>
  <si>
    <t>Amount Necessary to Net the Beginning Deferred Outflows - District Contributions</t>
  </si>
  <si>
    <t>Deferred Balances Arising in Prior Measurement Periods</t>
  </si>
  <si>
    <t>Prior Period Contributions Subsequent to Measurement Period Per Audit amount compared to ERS Packet Entry #3 Amount</t>
  </si>
  <si>
    <t>Adjustments Arising in Prior Measurement Periods</t>
  </si>
  <si>
    <t>Entry #6</t>
  </si>
  <si>
    <t>Entry #5</t>
  </si>
  <si>
    <t>Entry #4</t>
  </si>
  <si>
    <t>Entry #3</t>
  </si>
  <si>
    <t>PY Entry #5 Outflows</t>
  </si>
  <si>
    <t>*</t>
  </si>
  <si>
    <t>Amount to be calculated by LEA</t>
  </si>
  <si>
    <t>ERS Comparison- Entry #6</t>
  </si>
  <si>
    <t>Amount to be determined by LEA</t>
  </si>
  <si>
    <t>ERS Packet - Entry #5</t>
  </si>
  <si>
    <t>Total amount provided by ERS</t>
  </si>
  <si>
    <t>ERS Packet - Entry #4</t>
  </si>
  <si>
    <t xml:space="preserve">      &amp; 6</t>
  </si>
  <si>
    <t>ERS Packet - Entry #3</t>
  </si>
  <si>
    <t>ERS 3, 4, 5</t>
  </si>
  <si>
    <t xml:space="preserve">ERS 6 </t>
  </si>
  <si>
    <t>To record deferred outflows of resources for contributions subsequent to measurement date*  *Should include employer specific contributions.</t>
  </si>
  <si>
    <t>ERS 5</t>
  </si>
  <si>
    <t>To record pension expense for paragraphs 54 and 55 deferred balances arising in prior measurement periods</t>
  </si>
  <si>
    <t>ERS 4</t>
  </si>
  <si>
    <t>To record current year activity</t>
  </si>
  <si>
    <t>ERS 3</t>
  </si>
  <si>
    <t>Entries Based on ERS Packet</t>
  </si>
  <si>
    <t>ERS 2</t>
  </si>
  <si>
    <t>ERS 1</t>
  </si>
  <si>
    <t>ERS Allocations</t>
  </si>
  <si>
    <t>Debit To Expense/Credit to State Revenue</t>
  </si>
  <si>
    <t>State Support Pension Revenue &amp; Expense</t>
  </si>
  <si>
    <t>TRS Packet - Entry #4</t>
  </si>
  <si>
    <t>TRS 4b</t>
  </si>
  <si>
    <t>Credit To Expense/Debit to State Revenue</t>
  </si>
  <si>
    <r>
      <t xml:space="preserve">Reverse Fund Level Entry </t>
    </r>
    <r>
      <rPr>
        <b/>
        <sz val="9"/>
        <color theme="1"/>
        <rFont val="Franklin Gothic Book"/>
        <family val="2"/>
      </rPr>
      <t>(not TRS packet)</t>
    </r>
  </si>
  <si>
    <t>TRS 4a</t>
  </si>
  <si>
    <t>Allocation based on DOE provided worksheet for the Fund level On-Behalf Journal Entries.  Worksheet calculates percentage of total salaries that are eligible for coverage of state support funding for TRS.  Examples include nutrition directors and managers, and transportation directors.</t>
  </si>
  <si>
    <t>Calculated Amount of Entry</t>
  </si>
  <si>
    <t>On-Behalf TRS Revenue and Expense</t>
  </si>
  <si>
    <r>
      <t xml:space="preserve">Fund Level Entry </t>
    </r>
    <r>
      <rPr>
        <b/>
        <sz val="9"/>
        <color theme="1"/>
        <rFont val="Franklin Gothic Book"/>
        <family val="2"/>
      </rPr>
      <t>(not TRS packet)</t>
    </r>
  </si>
  <si>
    <t>TRS 4</t>
  </si>
  <si>
    <t xml:space="preserve"> Prior Period Contributions Subsequent to Measurement Period Per Audit amount compared to TRS Packet Entry #3 Amount</t>
  </si>
  <si>
    <t>Entry #7</t>
  </si>
  <si>
    <t>TRS Comparison- Entry #7</t>
  </si>
  <si>
    <t>TRS Packet - Entry #6</t>
  </si>
  <si>
    <t>Amount provided by TRS</t>
  </si>
  <si>
    <t>TRS Packet - Entry #5</t>
  </si>
  <si>
    <t xml:space="preserve">      &amp; 7</t>
  </si>
  <si>
    <t>TRS Packet - Entry #3</t>
  </si>
  <si>
    <t>TRS 3, 5, 6</t>
  </si>
  <si>
    <t xml:space="preserve">TRS 7 </t>
  </si>
  <si>
    <t>TRS 6</t>
  </si>
  <si>
    <t>TRS 5</t>
  </si>
  <si>
    <t>TRS 3</t>
  </si>
  <si>
    <t>Entries Based on TRS Packet</t>
  </si>
  <si>
    <t>TRS 2</t>
  </si>
  <si>
    <t>TRS 1</t>
  </si>
  <si>
    <t>TRS Allocations</t>
  </si>
  <si>
    <t>Yellow highlighted cells require data entry.  Remaining cells based on formula.</t>
  </si>
  <si>
    <t>Allocation Formulas for Pension related Journal Entries</t>
  </si>
  <si>
    <t>Remaining cells based on prior year ending balances per Audit Report or the Retirement System Packets.</t>
  </si>
  <si>
    <t>Separate worksheet (to be completed by school district) available to assist in the calculation/allocation of pension expense by function.</t>
  </si>
  <si>
    <t>NOTE:  Allocation based on % on behalf worksheet provided by DOE</t>
  </si>
  <si>
    <t>Entry can be combined with Entry #1a for only one entry to post</t>
  </si>
  <si>
    <t>To record pension expense and revenue for State Support as provided in PSERS pension packet</t>
  </si>
  <si>
    <t>Credit  - 3913 - On Behalf Payments - PSERS -  Operations of Non-Instructional Svcs, Food Svcs</t>
  </si>
  <si>
    <t>Credit - 3913 - On Behalf Payments - PSERS - Other Support Svcs</t>
  </si>
  <si>
    <t>Credit - 3913 - On Behalf Payments - PSERS - Central Support Svcs</t>
  </si>
  <si>
    <t>Credit - 3913 - On Behalf Payments - PSERS -  Student Transportation Svcs</t>
  </si>
  <si>
    <t>Credit  - 3913 - On Behalf Payments - PSERS - Maintenance and Operation of Plant</t>
  </si>
  <si>
    <t>Credit  - 3913 - On Behalf Payments - PSERS - Business Svcs</t>
  </si>
  <si>
    <t>Credit  - 3913 - On Behalf Payments - PSERS - General Administration</t>
  </si>
  <si>
    <t>Debit Pension Expense - Food Svcs</t>
  </si>
  <si>
    <t>Debit Pension Expense - Other Support Svcs</t>
  </si>
  <si>
    <t>Debit Pension Expense - Central Support Svcs</t>
  </si>
  <si>
    <t>Debit Pension Expense - Student Transportation Svcs</t>
  </si>
  <si>
    <t>Debit Pension Expense - Maintenance &amp; Operation of Plant</t>
  </si>
  <si>
    <t>Debit Pension Expense - Business Svcs</t>
  </si>
  <si>
    <t>Debit Pension Expense -General Administration</t>
  </si>
  <si>
    <t>1b.</t>
  </si>
  <si>
    <t>Credit Pension Expense - Food Svcs</t>
  </si>
  <si>
    <t>Credit Pension Expense - Other Support Svcs</t>
  </si>
  <si>
    <t>Credit Pension Expense - Central Support Svcs</t>
  </si>
  <si>
    <t>Credit Pension Expense - Student Transportation Svcs</t>
  </si>
  <si>
    <t>Credit Pension Expense - Maintenance and Operation of Plant</t>
  </si>
  <si>
    <t>Credit Pension Expense - Business Svcs</t>
  </si>
  <si>
    <t>Credit Pension Expense - General Administration</t>
  </si>
  <si>
    <t>Debit - 3913 - On Behalf Payments - PSERS -   Operations of Non-Instructional Svcs, Food Svcs</t>
  </si>
  <si>
    <t>Debit - 3913 - On Behalf Payments - PSERS -  Other Support Svcs</t>
  </si>
  <si>
    <t>Debit - 3913 - On Behalf Payments - PSERS -  Central Support Svcs</t>
  </si>
  <si>
    <t>Debit  - 3913 - On Behalf Payments - PSERS -   Student Transportation Svcs</t>
  </si>
  <si>
    <t>Debit - 3913 - On Behalf Payments - PSERS - Maintenance and Operation of Plant</t>
  </si>
  <si>
    <t>Debit - 3913 - On Behalf Payments - PSERS - Business Svcs</t>
  </si>
  <si>
    <t>Debit - 3913 - On Behalf Payments - PSERS - General Administration</t>
  </si>
  <si>
    <t>1a.</t>
  </si>
  <si>
    <t>Entry #1a and 1b provide an example of accounting for the state support when first removing the fund level entry, then posting District-wide entry for State support as disclosed in Pension Packet.</t>
  </si>
  <si>
    <t>Public School Employee Retirement System (PSERS)</t>
  </si>
  <si>
    <t>PSERS Entries</t>
  </si>
  <si>
    <t>NOTE:  Allocation based on DOE provided worksheet (TRS and ERS Allocations for GASB 68 Pension Liability).</t>
  </si>
  <si>
    <t>Credit - Deferred Outflow of Resources - District  Contributions 0315</t>
  </si>
  <si>
    <t>Debit Pension Expense - School Administration</t>
  </si>
  <si>
    <t>Debit Pension Expense - General Administration</t>
  </si>
  <si>
    <t>Debit Pension Expense - Pupil Services</t>
  </si>
  <si>
    <t>Debit Pension Expense - Instruction</t>
  </si>
  <si>
    <t xml:space="preserve">Credit Pension Expense - Maintenance and Operation of Plant </t>
  </si>
  <si>
    <t>Credit Pension Expense - Business Administration</t>
  </si>
  <si>
    <t>Credit Pension Expense - School Administration</t>
  </si>
  <si>
    <t>Credit Pension Expense - Pupil Services</t>
  </si>
  <si>
    <t>Credit Pension Expense - Instruction</t>
  </si>
  <si>
    <t>Debit - Deferred Outflow of Resources - District Contributions 0315</t>
  </si>
  <si>
    <t>6.</t>
  </si>
  <si>
    <t>Debit Pension Expense - Business Administration</t>
  </si>
  <si>
    <t>5.</t>
  </si>
  <si>
    <t>To record pension expense for paragraphs 54 and 55 deferred balances arising in prior measurement periods.</t>
  </si>
  <si>
    <t>Credit - Deferred Outflow of Resources - Pension Plan 0317</t>
  </si>
  <si>
    <t>Debit - Deferred Inflow of Resources - Pension Plan 0517</t>
  </si>
  <si>
    <t>4,</t>
  </si>
  <si>
    <t>Credit - Proportionate Share of Net Pension Liability 0592</t>
  </si>
  <si>
    <t>Debit - Proportionate Share of Net Pension Liability 0592</t>
  </si>
  <si>
    <t>Credit - Deferred Inflow of Resources - Pension Plan 0517</t>
  </si>
  <si>
    <t>Debit - Deferred Outflow of Resources - Pension Plan 0317</t>
  </si>
  <si>
    <t>3.</t>
  </si>
  <si>
    <t>2.</t>
  </si>
  <si>
    <t>Debit - Deferred Outflow of Resources - District  Contributions 0315</t>
  </si>
  <si>
    <t>1.</t>
  </si>
  <si>
    <t>Employees Retirement System (ERS)</t>
  </si>
  <si>
    <t>ERS Entries</t>
  </si>
  <si>
    <t>Credit - Deferred Outflow of Resources - District Contributions 0315</t>
  </si>
  <si>
    <t>Debit Pension Expense - Federal Grant Administration</t>
  </si>
  <si>
    <t>Debit Pension Expense - Educational Media Svcs</t>
  </si>
  <si>
    <t>Debit Pension Expense - Improvement of Instr Svcs</t>
  </si>
  <si>
    <t>Credit Pension Expense - Federal Grant Administration</t>
  </si>
  <si>
    <t>Credit Pension Expense - Educational Media Svcs</t>
  </si>
  <si>
    <t>Credit Pension Expense - Improvement of Instr Svcs</t>
  </si>
  <si>
    <t>7.</t>
  </si>
  <si>
    <t>Entry can be combined with 4a for only one entry to post</t>
  </si>
  <si>
    <t>To record pension expense and revenue for State Support as provided in TRS Pension Packet</t>
  </si>
  <si>
    <t>Credit -3912 - On Behalf Payments - Teachers Retirement -  Operations of Non-Instructional Svcs, Food Svcs</t>
  </si>
  <si>
    <t>Credit  -3912- On Behalf Payments - Teachers Retirement - Other Support Svcs</t>
  </si>
  <si>
    <t>Credit  -3912- On Behalf Payments - Teachers Retirement - Central Support Svcs</t>
  </si>
  <si>
    <t>Credit  -3912- On Behalf Payments - Teachers Retirement - Student Transportation Svcs</t>
  </si>
  <si>
    <t>Credit -3912 - On Behalf Payments - Teachers Retirement -  Maintenance &amp; Operation of Plant</t>
  </si>
  <si>
    <t>Credit -3912 - On Behalf Payments - Teachers Retirement - Business Svcs</t>
  </si>
  <si>
    <t>Credit -3912 - On Behalf Payments - Teachers Retirement - General Administration</t>
  </si>
  <si>
    <t>4b.</t>
  </si>
  <si>
    <t>Debit  -3912 - On Behalf Payments - Teachers Retirement -   Operations of Non-Instructional Svcs, Food Svcs</t>
  </si>
  <si>
    <t>Debit  -3912- On Behalf Payments - Teachers Retirement -  Other Support Svcs</t>
  </si>
  <si>
    <t>Debit  -3912- On Behalf Payments - Teachers Retirement -  Central Support Svcs</t>
  </si>
  <si>
    <t>Debit  -3912- On Behalf Payments - Teachers Retirement -  Student Transportation Svcs</t>
  </si>
  <si>
    <t>Debit  -3912 - On Behalf Payments - Teachers Retirement -  Maintenance and Operation of Plant</t>
  </si>
  <si>
    <t>Debit -3912 - On Behalf Payments - Teachers Retirement -  Business Svcs</t>
  </si>
  <si>
    <t>Debit -3912 - On Behalf Payments - Teachers Retirement - General Administration</t>
  </si>
  <si>
    <t>4a.</t>
  </si>
  <si>
    <t>Entry #4a and 4b provide an example of accounting for the state support when first removing the fund level entry, then posting District-wide entry for State support as disclosed in Pension Packet.</t>
  </si>
  <si>
    <t>Teachers' Retirement System of Georgia (TRS)</t>
  </si>
  <si>
    <t>TRS Entries</t>
  </si>
  <si>
    <t>Journal Entries</t>
  </si>
  <si>
    <t>Fund 902 - Pension Activity - District-wide Fund</t>
  </si>
  <si>
    <t>*Equation should Zero*</t>
  </si>
  <si>
    <t>Net Pension Obligation (Deficit) - 0717</t>
  </si>
  <si>
    <t>Net Pension Liability - 0592</t>
  </si>
  <si>
    <t>Deferred Inflows - Pension Plan -517</t>
  </si>
  <si>
    <t>Deferred Outflows - Pension Plan 0317</t>
  </si>
  <si>
    <t>Deferred Outflows - District Contributions 0315</t>
  </si>
  <si>
    <t>Reference Check:</t>
  </si>
  <si>
    <t>Balance - Net Pension Obligation (Deficit) - 0717</t>
  </si>
  <si>
    <t>Balance - PSERS On Behalf Revenue Source 3913, Program 1445</t>
  </si>
  <si>
    <t>Current Year Activity (Revenue &amp; Expense Close-out)</t>
  </si>
  <si>
    <t>1a</t>
  </si>
  <si>
    <t>1aPSERS</t>
  </si>
  <si>
    <t>2</t>
  </si>
  <si>
    <t>2ERS</t>
  </si>
  <si>
    <t>1b</t>
  </si>
  <si>
    <t>1bPSERS</t>
  </si>
  <si>
    <t>1</t>
  </si>
  <si>
    <t>1ERS</t>
  </si>
  <si>
    <t>2TRS</t>
  </si>
  <si>
    <t>Credit</t>
  </si>
  <si>
    <t>Debit</t>
  </si>
  <si>
    <t>1TRS</t>
  </si>
  <si>
    <t>School Employees Retirement</t>
  </si>
  <si>
    <t xml:space="preserve">On Behalf Payments - Public </t>
  </si>
  <si>
    <t>Source 3913, Prgm Code 1445</t>
  </si>
  <si>
    <t>Net Position - Net Pension Obligation</t>
  </si>
  <si>
    <t>Balance - TRS On Behalf Revenue Source 3912, Program 1445</t>
  </si>
  <si>
    <t>Account 0717</t>
  </si>
  <si>
    <t>4a</t>
  </si>
  <si>
    <t>4aTRS</t>
  </si>
  <si>
    <t>Balance - Net Pension Liability - 0592</t>
  </si>
  <si>
    <t>4b</t>
  </si>
  <si>
    <t>4bTRS</t>
  </si>
  <si>
    <t>3</t>
  </si>
  <si>
    <t>3ERS</t>
  </si>
  <si>
    <t>On Behalf Payments - TRS</t>
  </si>
  <si>
    <t>3TRS</t>
  </si>
  <si>
    <t>Source 3912, Prgm Code 1445</t>
  </si>
  <si>
    <t>Balance - Pension Expense Function XXXX Object 279</t>
  </si>
  <si>
    <t>6</t>
  </si>
  <si>
    <t>Record adjustment for differences between beginning Deferred Contribution amount per Audit and ERS Packet amount (Entry 3)</t>
  </si>
  <si>
    <t>6ERS</t>
  </si>
  <si>
    <t>Pension Liability</t>
  </si>
  <si>
    <t>5</t>
  </si>
  <si>
    <t>5ERS</t>
  </si>
  <si>
    <t xml:space="preserve">Proportionate Share of Net </t>
  </si>
  <si>
    <t>Record pension expense for paragraphs 54 and 55 deferred balances arising in prior measurement periods (ERS)</t>
  </si>
  <si>
    <t>4ERS</t>
  </si>
  <si>
    <t>Account 0592</t>
  </si>
  <si>
    <t>Balance - Deferred Inflows - Pension Plan 0517</t>
  </si>
  <si>
    <t>7</t>
  </si>
  <si>
    <t>Record adjustment for differences between beginning Deferred Contribution amount per Audit and TRS Packet amount (Entry 3)</t>
  </si>
  <si>
    <t>7TRS</t>
  </si>
  <si>
    <t>6TRS</t>
  </si>
  <si>
    <t>Record pension expense for paragraphs 54 and 55 deferred balances arising in prior measurement periods (TRS)</t>
  </si>
  <si>
    <t>5TRS</t>
  </si>
  <si>
    <t>Record Beg. Proportionate Share of Net Pension Liability and Deferred Balances (ERS)</t>
  </si>
  <si>
    <t>Pension Expense</t>
  </si>
  <si>
    <t>Function XXXX, Account 279</t>
  </si>
  <si>
    <t>Deferred Inflow of Resources - Pension Plan</t>
  </si>
  <si>
    <t>Account 0517</t>
  </si>
  <si>
    <t>Balance - Deferred Outflows - District Contributions 0315</t>
  </si>
  <si>
    <t>Balance - Deferred Outflows - Pension Plan 0317</t>
  </si>
  <si>
    <t>Pension Plan</t>
  </si>
  <si>
    <t>District Contributions</t>
  </si>
  <si>
    <t xml:space="preserve">Deferred Outflow of Resources - </t>
  </si>
  <si>
    <t>Deferred Outflow of Resources -</t>
  </si>
  <si>
    <t>Account 0317</t>
  </si>
  <si>
    <t>Account 0315</t>
  </si>
  <si>
    <t>Debit - Beginning of the Year Net Position - Net Pension Liability 0717</t>
  </si>
  <si>
    <t>Credit - Beginning of the Year Net Position - Net Pension Liability 0717</t>
  </si>
  <si>
    <t>Entry#3- District Contributions</t>
  </si>
  <si>
    <t>* use amount reported in prior year audit report as Deferred Outflows - Pension Plan (TRS).</t>
  </si>
  <si>
    <t>* use amount reported in prior year audit report as Deferred Outflows - Pension Plan (ERS).</t>
  </si>
  <si>
    <t>Purpose of worksheet is to provide a mechanism for allocating the pension expense to the functional categories when preparing the financial statements.  This is necessary because the entries provided by the Retirement Plans only allocate to the pension expense category.  The school district will have to determine the functional allocation for the financial statement reporting.</t>
  </si>
  <si>
    <t>Debit Pension Expense - Instructional Staff Training</t>
  </si>
  <si>
    <t>Credit Pension Expense - Instructional Staff Training</t>
  </si>
  <si>
    <t>Total amt to be posted to 2210</t>
  </si>
  <si>
    <t>Financial Statements or FS template</t>
  </si>
  <si>
    <t>(Impr to Instructional Svcs) on the</t>
  </si>
  <si>
    <t>Debit Pension Expense - Enterprise Operations</t>
  </si>
  <si>
    <t>Debit Pension Expense - Community Services Operations</t>
  </si>
  <si>
    <t>Credit Pension Expense - Enterprise Operations</t>
  </si>
  <si>
    <t>Credit Pension Expense - Community Services Operations</t>
  </si>
  <si>
    <t>1st page of retirement packets</t>
  </si>
  <si>
    <t>TRS Packet</t>
  </si>
  <si>
    <t>ERS Packet</t>
  </si>
  <si>
    <t xml:space="preserve">1st page of retirement </t>
  </si>
  <si>
    <t>packets</t>
  </si>
  <si>
    <t>Exh A &amp; D</t>
  </si>
  <si>
    <t>Exhibit F</t>
  </si>
  <si>
    <t>Prior Year Audit Report</t>
  </si>
  <si>
    <t>Retirement Note</t>
  </si>
  <si>
    <t>Exhibit A &amp; Exhibit D</t>
  </si>
  <si>
    <t>Total Line amount from Deferred Inflows &amp; Outflows Table</t>
  </si>
  <si>
    <t>Deferred Inflows of Resources</t>
  </si>
  <si>
    <t>Total Deferred Outflows of Resources</t>
  </si>
  <si>
    <t>Line amount from above Table</t>
  </si>
  <si>
    <t>should be rounded to</t>
  </si>
  <si>
    <t>nearest whole dollar</t>
  </si>
  <si>
    <t>TRS does not use cents on</t>
  </si>
  <si>
    <t>the Retirement Packets</t>
  </si>
  <si>
    <t>ERS does not use cents on</t>
  </si>
  <si>
    <t>should be the amt. shown in the prior year audit</t>
  </si>
  <si>
    <t>pg 5 of packet - current year entry</t>
  </si>
  <si>
    <t>To reverse 2023 On Behalf entry - Fund Statements</t>
  </si>
  <si>
    <t>Net Pension Liab</t>
  </si>
  <si>
    <t>Beg Def Outflows</t>
  </si>
  <si>
    <t>Beg Deferred Inflows</t>
  </si>
  <si>
    <t>Beg Net Position</t>
  </si>
  <si>
    <t>Should Tie to PY Ending Balance</t>
  </si>
  <si>
    <t>Deferred Outflows of Resources-Pension</t>
  </si>
  <si>
    <t>Total Deferred Outflow of Resources</t>
  </si>
  <si>
    <t>Beginning Net Position</t>
  </si>
  <si>
    <t>Fund</t>
  </si>
  <si>
    <t>Program</t>
  </si>
  <si>
    <t>Object</t>
  </si>
  <si>
    <t>0000</t>
  </si>
  <si>
    <t>0317</t>
  </si>
  <si>
    <t>0517</t>
  </si>
  <si>
    <t>0592</t>
  </si>
  <si>
    <t>0315</t>
  </si>
  <si>
    <t>000</t>
  </si>
  <si>
    <t>0717</t>
  </si>
  <si>
    <t>1445</t>
  </si>
  <si>
    <t>from TRS packet</t>
  </si>
  <si>
    <t>provided by GA DOE (emailed)</t>
  </si>
  <si>
    <t>from GA DOE (emailed)</t>
  </si>
  <si>
    <t>NOTE:  CURRENT YEAR IS THE MEASUREMENT PERIOD FY 2023</t>
  </si>
  <si>
    <t>NOTE:  SUBSEQUENT PERIOD IS THE REPORTING PERIOD FY 2024</t>
  </si>
  <si>
    <t>School District - FY 2024</t>
  </si>
  <si>
    <t>Record Beg Deferred Outflows for FY 2023 contributions based on GASB 71 (TRS)</t>
  </si>
  <si>
    <t>Record current year  activity - FY 2023 (TRS)</t>
  </si>
  <si>
    <t>Record Deferred Outflows for contributions subsequent to measurement date - FY 2024 (TRS)</t>
  </si>
  <si>
    <t>Record Beg Deferred Outflows for FY 23 contributions based on GASB 71 (ERS)</t>
  </si>
  <si>
    <t>Record current year  activity - FY 2023  (ERS)</t>
  </si>
  <si>
    <t>Record Deferred Outflows for contributions subsequent to measurement date - FY 2024 (ERS)</t>
  </si>
  <si>
    <t>Record Pension Expense and Revenue for State Support - FY 2023 (TRS)</t>
  </si>
  <si>
    <t>Reverse FY 2024 On Behalf entry - Fund Statements (TRS)</t>
  </si>
  <si>
    <t>Record Deferred Outflows for contributions subsequent to measurement date - FY 2024</t>
  </si>
  <si>
    <t>Record Pension Expense and Revenue for State Support - FY 2023 (PSERS)</t>
  </si>
  <si>
    <t>Reverse FY 2024 On Behalf entry - Fund Statements (PSERS)</t>
  </si>
  <si>
    <t>Record current year  activity - FY 2023 (ERS)</t>
  </si>
  <si>
    <t>Record pension expense and revenue for State Support - FY 2023 (TRS)</t>
  </si>
  <si>
    <t>Reverse 2024 On Behalf entry - Fund Statements (TRS)</t>
  </si>
  <si>
    <t>Record Beg. Proportionate Share of Net Pension Liability and Deferred Balances - FY 2023 (TRS)</t>
  </si>
  <si>
    <t>Record Beg. Proportionate Share of Net Pension Liability and Deferred Balances - FY 2023 (ERS)</t>
  </si>
  <si>
    <t>Record Beg Proportionate Share of Net Pension Liability - FY 2023 (ERS)</t>
  </si>
  <si>
    <t>Record Beg Proportionate Share of Net Pension Liability - FY 2023 (TRS)</t>
  </si>
  <si>
    <t>Record Beg Deferred Outflows for FY 2023 contributions based on GASB 71 (ERS)</t>
  </si>
  <si>
    <t>To reverse 2024 On Behalf entry - Fund Statements</t>
  </si>
  <si>
    <t>To record deferred outflows of resources for contributions subsequent to measurement date (FY 2024)</t>
  </si>
  <si>
    <t>To record any adjustment required between the amount reported as the prior period's contributions subsequent to measurement date per Audit Report and the amount shown on the current year TRS Packet Entry #3 as the Deferred Outflows - District Contributions 7/1/2022 - 6/30/2023.</t>
  </si>
  <si>
    <t>To record any adjustment required between the amount reported as the prior period's contributions subsequent to measurement date per Audit Report and the amount shown on the current year ERS Packet Entry #3 as the Deferred Outflows - District Contributions 7/1/2022 - 6/30/2023.</t>
  </si>
  <si>
    <t>Cells linked to the 2024 Allocations tab.</t>
  </si>
  <si>
    <t>FY 2024 SCHOOL DISTRICT/STATE CHARTER SCHOOL</t>
  </si>
  <si>
    <r>
      <t xml:space="preserve">Beginning in FY 2016, TRS is providing 4 journal entries.  The district will have to tie in Beginning Net Position </t>
    </r>
    <r>
      <rPr>
        <b/>
        <sz val="11"/>
        <color theme="1"/>
        <rFont val="Franklin Gothic Book"/>
        <family val="2"/>
      </rPr>
      <t>based on the prior year ending liability</t>
    </r>
    <r>
      <rPr>
        <sz val="11"/>
        <color theme="1"/>
        <rFont val="Franklin Gothic Book"/>
        <family val="2"/>
      </rPr>
      <t>.  For FY 2024, the entries in Fund 902 or on the Financial Statement template will be as follows:</t>
    </r>
  </si>
  <si>
    <t>Although the journal entries provided by TRS are not numbered, we will use the numbering scheme "3,4,5,6" to discuss the journal entries provided in the packet.  Descriptions of each entry are as follows, per the FY 2024 TRS Packets:</t>
  </si>
  <si>
    <t>Entries Based on Comparison of the Amount Shown in the 2023 Audit Report and on the amount reported on the TRS Packet</t>
  </si>
  <si>
    <t>Allocation based on DOE provided worksheet.  Worksheet calculates percentage of TRS expense charged to each functional category for FY 2023, as reported on the DE 46 for each LEA.  These percentages can be used to allocate the pension expense for entries #3, 5, and 6 per the TRS packet.  Additionally, the allocation can be used for the possible Entry #7</t>
  </si>
  <si>
    <t>Contributions per LEA Payroll reports 7/2023 to 6/2024</t>
  </si>
  <si>
    <t>Current Period Pension Expense (FY 23 Measurement Period)</t>
  </si>
  <si>
    <t>Actual Contributions After Measurement Period (FY 24 Reporting Period)</t>
  </si>
  <si>
    <t>FY 23 Pension Expense</t>
  </si>
  <si>
    <t>FY 24 Actual Contributions</t>
  </si>
  <si>
    <t>FY 24 Adjustment for State Support Per Pension Plan</t>
  </si>
  <si>
    <t>Beginning in FY 2016, ERS is providing 3 journal entries.  The district will have to tie in Beginning Net Position based on the prior year ending liability.  For FY 2024, the entries in Fund 902 or on the Financial Statement template will be as follows:</t>
  </si>
  <si>
    <t>Although the journal entries provided by ERS are not numbered, we will use the numbering scheme "3,4,5" to discuss the journal entries provided in the packet.  Descriptions of each entry are as follows, per the FY 2024 ERS Packets:</t>
  </si>
  <si>
    <t>Entries Based on Comparison of the Amount Shown in the 2023 Audit Report and on the amount reported on the ERS Packet</t>
  </si>
  <si>
    <t>Allocation based on DOE provided worksheet.  Worksheet calculates percentage of ERS expense charged to each functional category for FY 2023, as reported on the DE 46 for each LEA.  These percentages can be used to allocate the pension expense for entries #3, 4, and 5 per the ERS packet.  The percentages can also be used for possible Entry #6.</t>
  </si>
  <si>
    <t>To record beginning deferred outflow of resources for FY 2023 (measurement period) contributions based on GASB 71. (If the system posts Pension activity on the general ledger, this entry is not necessary.)</t>
  </si>
  <si>
    <t>To record beginning proportionate share of net pension liability.  This is the Net Pension Liability recorded at July 1, 2022 (beginning of measurement period). (If the system posts Pension activity on the general ledger, this entry is not necessary.)</t>
  </si>
  <si>
    <t>To record pension expense and revenue for State support (if GaDOE did NOT pay on-behalf employer contributions for your district, this entry is not necessary.)</t>
  </si>
  <si>
    <t>To record beginning proportionate share of net pension liability.  This is the Net Pension Liability recorded at June 30, 2022 (measurement period). (If the system posts Pension activity on the general ledger, this entry is not necessary.)</t>
  </si>
  <si>
    <t>To record beginning deferred outflow of resources for FY 2023 contributions based on GASB 71. (If the system posts Pension activity on the general ledger, this entry is not necessary.)</t>
  </si>
  <si>
    <t>To record beginning proportionate share of net pension liability for FY 2023 measurement period. (If the system posts Pension activity on the general ledger, this entry is not necessary.)</t>
  </si>
  <si>
    <t>PY Entry #6 Outflows</t>
  </si>
  <si>
    <t>Net Pension Liability FY 23</t>
  </si>
  <si>
    <t>*Should Tie to Actuary Reports</t>
  </si>
  <si>
    <t xml:space="preserve">To record beginning deferred outflow of resources for FY 2023 (measurement period) contributions based on GASB 71. </t>
  </si>
  <si>
    <t xml:space="preserve">To record beginning proportionate share of net pension liability.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</si>
</sst>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0.0000%"/>
    <numFmt numFmtId="166" formatCode="_(* #,##0_);_(* \(#,##0\);_(* &quot;-&quot;??_);_(@_)"/>
    <numFmt numFmtId="167" formatCode="#,##0.0000"/>
    <numFmt numFmtId="168" formatCode="_(* #,##0.000_);_(* \(#,##0.000\);_(* &quot;-&quot;??_);_(@_)"/>
    <numFmt numFmtId="169" formatCode="0_);[Red]\(0\)"/>
    <numFmt numFmtId="170" formatCode="0_);\(0\)"/>
  </numFmts>
  <fonts count="37"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Franklin Gothic Book"/>
      <family val="2"/>
    </font>
    <font>
      <b/>
      <sz val="11"/>
      <color rgb="FFFF0000"/>
      <name val="Franklin Gothic Book"/>
      <family val="2"/>
    </font>
    <font>
      <b/>
      <sz val="11"/>
      <color theme="1"/>
      <name val="Franklin Gothic Book"/>
      <family val="2"/>
    </font>
    <font>
      <b/>
      <sz val="9"/>
      <color theme="1"/>
      <name val="Franklin Gothic Book"/>
      <family val="2"/>
    </font>
    <font>
      <b/>
      <u/>
      <sz val="11"/>
      <color rgb="FFFF0000"/>
      <name val="Franklin Gothic Book"/>
      <family val="2"/>
    </font>
    <font>
      <b/>
      <i/>
      <sz val="11"/>
      <color theme="1"/>
      <name val="Franklin Gothic Book"/>
      <family val="2"/>
    </font>
    <font>
      <b/>
      <i/>
      <u/>
      <sz val="16"/>
      <color theme="1"/>
      <name val="Franklin Gothic Book"/>
      <family val="2"/>
    </font>
    <font>
      <sz val="11"/>
      <color rgb="FFFF0000"/>
      <name val="Franklin Gothic Book"/>
      <family val="2"/>
    </font>
    <font>
      <i/>
      <sz val="11"/>
      <color theme="1"/>
      <name val="Franklin Gothic Book"/>
      <family val="2"/>
    </font>
    <font>
      <b/>
      <u/>
      <sz val="11"/>
      <color theme="1"/>
      <name val="Franklin Gothic Book"/>
      <family val="2"/>
    </font>
    <font>
      <b/>
      <u/>
      <sz val="16"/>
      <color theme="1"/>
      <name val="Franklin Gothic Book"/>
      <family val="2"/>
    </font>
    <font>
      <sz val="10"/>
      <name val="Arial"/>
      <family val="2"/>
    </font>
    <font>
      <i/>
      <sz val="10"/>
      <name val="Franklin Gothic Book"/>
      <family val="2"/>
    </font>
    <font>
      <b/>
      <i/>
      <sz val="10"/>
      <name val="Franklin Gothic Book"/>
      <family val="2"/>
    </font>
    <font>
      <sz val="10"/>
      <name val="Franklin Gothic Book"/>
      <family val="2"/>
    </font>
    <font>
      <b/>
      <i/>
      <u/>
      <sz val="10"/>
      <name val="Franklin Gothic Book"/>
      <family val="2"/>
    </font>
    <font>
      <b/>
      <sz val="14"/>
      <color theme="1"/>
      <name val="Franklin Gothic Book"/>
      <family val="2"/>
    </font>
    <font>
      <b/>
      <sz val="14"/>
      <name val="Franklin Gothic Book"/>
      <family val="2"/>
    </font>
    <font>
      <sz val="11"/>
      <name val="Franklin Gothic Book"/>
      <family val="2"/>
    </font>
    <font>
      <i/>
      <sz val="11"/>
      <name val="Franklin Gothic Book"/>
      <family val="2"/>
    </font>
    <font>
      <b/>
      <sz val="11"/>
      <name val="Franklin Gothic Book"/>
      <family val="2"/>
    </font>
    <font>
      <sz val="10"/>
      <color theme="1"/>
      <name val="Franklin Gothic Book"/>
      <family val="2"/>
    </font>
    <font>
      <sz val="10"/>
      <color rgb="FFFF0000"/>
      <name val="Franklin Gothic Book"/>
      <family val="2"/>
    </font>
    <font>
      <sz val="10"/>
      <color rgb="FFFF0000"/>
      <name val="Calibri"/>
      <family val="2"/>
      <scheme val="minor"/>
    </font>
    <font>
      <sz val="10"/>
      <color rgb="FF660066"/>
      <name val="Franklin Gothic Book"/>
      <family val="2"/>
    </font>
    <font>
      <sz val="11"/>
      <color rgb="FF0000CC"/>
      <name val="Franklin Gothic Book"/>
      <family val="2"/>
    </font>
    <font>
      <b/>
      <sz val="11"/>
      <color rgb="FF0000CC"/>
      <name val="Franklin Gothic Book"/>
      <family val="2"/>
    </font>
    <font>
      <sz val="10"/>
      <color rgb="FFC00000"/>
      <name val="Franklin Gothic Book"/>
      <family val="2"/>
    </font>
    <font>
      <sz val="10"/>
      <color rgb="FF0000CC"/>
      <name val="Franklin Gothic Book"/>
      <family val="2"/>
    </font>
    <font>
      <i/>
      <sz val="11"/>
      <color rgb="FF0000CC"/>
      <name val="Franklin Gothic Book"/>
      <family val="2"/>
    </font>
    <font>
      <sz val="8"/>
      <name val="Calibri"/>
      <family val="2"/>
      <scheme val="minor"/>
    </font>
    <font>
      <sz val="9"/>
      <color indexed="81"/>
      <name val="Tahoma"/>
      <family val="2"/>
    </font>
    <font>
      <sz val="24"/>
      <color rgb="FF00B050"/>
      <name val="Calibri"/>
      <family val="2"/>
    </font>
    <font>
      <sz val="15"/>
      <color rgb="FF00B050"/>
      <name val="Calibri"/>
      <family val="2"/>
    </font>
  </fonts>
  <fills count="10">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CCECFF"/>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249977111117893"/>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cellStyleXfs>
  <cellXfs count="215">
    <xf numFmtId="0" fontId="0" fillId="0" borderId="0" xfId="0"/>
    <xf numFmtId="0" fontId="3" fillId="0" borderId="0" xfId="0" applyFont="1"/>
    <xf numFmtId="0" fontId="4" fillId="0" borderId="0" xfId="0" applyFont="1" applyAlignment="1">
      <alignment horizontal="center" wrapText="1"/>
    </xf>
    <xf numFmtId="43" fontId="3" fillId="0" borderId="0" xfId="0" applyNumberFormat="1" applyFont="1"/>
    <xf numFmtId="43" fontId="3" fillId="0" borderId="1" xfId="0" applyNumberFormat="1" applyFont="1" applyBorder="1"/>
    <xf numFmtId="10" fontId="3" fillId="2" borderId="1" xfId="2" applyNumberFormat="1" applyFont="1" applyFill="1" applyBorder="1"/>
    <xf numFmtId="10" fontId="3" fillId="2" borderId="0" xfId="2" applyNumberFormat="1" applyFont="1" applyFill="1"/>
    <xf numFmtId="0" fontId="3" fillId="0" borderId="1" xfId="0" applyFont="1" applyBorder="1" applyAlignment="1">
      <alignment horizontal="center"/>
    </xf>
    <xf numFmtId="0" fontId="5" fillId="0" borderId="0" xfId="0" applyFont="1"/>
    <xf numFmtId="0" fontId="4" fillId="0" borderId="0" xfId="0" applyFont="1" applyAlignment="1">
      <alignment horizontal="center"/>
    </xf>
    <xf numFmtId="43" fontId="3" fillId="0" borderId="0" xfId="1" applyFont="1"/>
    <xf numFmtId="0" fontId="9" fillId="0" borderId="0" xfId="0" applyFont="1"/>
    <xf numFmtId="0" fontId="3" fillId="3" borderId="0" xfId="0" applyFont="1" applyFill="1" applyAlignment="1">
      <alignment wrapText="1"/>
    </xf>
    <xf numFmtId="39" fontId="3" fillId="0" borderId="0" xfId="0" applyNumberFormat="1" applyFont="1"/>
    <xf numFmtId="39" fontId="3" fillId="0" borderId="1" xfId="0" applyNumberFormat="1" applyFont="1" applyBorder="1"/>
    <xf numFmtId="164" fontId="3" fillId="2" borderId="1" xfId="2" applyNumberFormat="1" applyFont="1" applyFill="1" applyBorder="1"/>
    <xf numFmtId="164" fontId="3" fillId="2" borderId="0" xfId="2" applyNumberFormat="1" applyFont="1" applyFill="1"/>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10" fillId="0" borderId="0" xfId="0" applyFont="1"/>
    <xf numFmtId="0" fontId="11" fillId="0" borderId="0" xfId="0" applyFont="1"/>
    <xf numFmtId="43" fontId="3" fillId="0" borderId="2" xfId="0" applyNumberFormat="1" applyFont="1" applyBorder="1"/>
    <xf numFmtId="43" fontId="3" fillId="2" borderId="0" xfId="1" applyFont="1" applyFill="1"/>
    <xf numFmtId="0" fontId="0" fillId="0" borderId="0" xfId="0" applyAlignment="1">
      <alignment wrapText="1"/>
    </xf>
    <xf numFmtId="0" fontId="0" fillId="0" borderId="0" xfId="0" applyAlignment="1">
      <alignment vertical="top" wrapText="1"/>
    </xf>
    <xf numFmtId="0" fontId="5" fillId="0" borderId="0" xfId="0" applyFont="1" applyAlignment="1">
      <alignment wrapText="1"/>
    </xf>
    <xf numFmtId="0" fontId="3" fillId="0" borderId="0" xfId="0" applyFont="1" applyAlignment="1">
      <alignment horizontal="left" vertical="top" wrapText="1"/>
    </xf>
    <xf numFmtId="0" fontId="12" fillId="0" borderId="0" xfId="0" applyFont="1"/>
    <xf numFmtId="0" fontId="3" fillId="0" borderId="1" xfId="0" applyFont="1" applyBorder="1"/>
    <xf numFmtId="0" fontId="8" fillId="0" borderId="0" xfId="0" applyFont="1"/>
    <xf numFmtId="43" fontId="3" fillId="2" borderId="1" xfId="1" applyFont="1" applyFill="1" applyBorder="1"/>
    <xf numFmtId="43" fontId="3" fillId="2" borderId="0" xfId="1" applyFont="1" applyFill="1" applyBorder="1"/>
    <xf numFmtId="164" fontId="3" fillId="0" borderId="1" xfId="2" applyNumberFormat="1" applyFont="1" applyBorder="1"/>
    <xf numFmtId="165" fontId="3" fillId="2" borderId="0" xfId="2" applyNumberFormat="1" applyFont="1" applyFill="1" applyBorder="1"/>
    <xf numFmtId="165" fontId="3" fillId="2" borderId="0" xfId="2" applyNumberFormat="1" applyFont="1" applyFill="1"/>
    <xf numFmtId="10" fontId="3" fillId="0" borderId="0" xfId="0" applyNumberFormat="1" applyFont="1"/>
    <xf numFmtId="0" fontId="13" fillId="0" borderId="0" xfId="0" applyFont="1"/>
    <xf numFmtId="0" fontId="3" fillId="4" borderId="0" xfId="0" applyFont="1" applyFill="1"/>
    <xf numFmtId="0" fontId="15" fillId="0" borderId="0" xfId="3" applyFont="1"/>
    <xf numFmtId="0" fontId="16" fillId="0" borderId="0" xfId="3" applyFont="1"/>
    <xf numFmtId="43" fontId="3" fillId="4" borderId="0" xfId="0" applyNumberFormat="1" applyFont="1" applyFill="1"/>
    <xf numFmtId="0" fontId="17" fillId="0" borderId="0" xfId="3" quotePrefix="1" applyFont="1"/>
    <xf numFmtId="0" fontId="0" fillId="0" borderId="0" xfId="0" applyAlignment="1">
      <alignment horizontal="right" wrapText="1"/>
    </xf>
    <xf numFmtId="0" fontId="18" fillId="0" borderId="0" xfId="3" applyFont="1" applyAlignment="1">
      <alignment wrapText="1"/>
    </xf>
    <xf numFmtId="0" fontId="3" fillId="3" borderId="0" xfId="0" applyFont="1" applyFill="1"/>
    <xf numFmtId="0" fontId="15" fillId="0" borderId="0" xfId="3" applyFont="1" applyAlignment="1">
      <alignment wrapText="1"/>
    </xf>
    <xf numFmtId="0" fontId="17" fillId="0" borderId="0" xfId="3" applyFont="1" applyAlignment="1">
      <alignment wrapText="1"/>
    </xf>
    <xf numFmtId="0" fontId="5" fillId="0" borderId="0" xfId="0" applyFont="1" applyAlignment="1">
      <alignment horizontal="center"/>
    </xf>
    <xf numFmtId="0" fontId="3" fillId="0" borderId="0" xfId="0" quotePrefix="1" applyFont="1"/>
    <xf numFmtId="39" fontId="17" fillId="0" borderId="0" xfId="3" applyNumberFormat="1" applyFont="1"/>
    <xf numFmtId="0" fontId="17" fillId="0" borderId="0" xfId="3" applyFont="1"/>
    <xf numFmtId="167" fontId="3" fillId="0" borderId="0" xfId="0" applyNumberFormat="1" applyFont="1"/>
    <xf numFmtId="4" fontId="3" fillId="0" borderId="0" xfId="0" applyNumberFormat="1" applyFont="1"/>
    <xf numFmtId="0" fontId="19" fillId="0" borderId="0" xfId="0" applyFont="1" applyAlignment="1">
      <alignment horizontal="center"/>
    </xf>
    <xf numFmtId="0" fontId="20" fillId="0" borderId="0" xfId="3" applyFont="1" applyAlignment="1">
      <alignment horizontal="center"/>
    </xf>
    <xf numFmtId="0" fontId="21" fillId="0" borderId="0" xfId="3" quotePrefix="1" applyFont="1"/>
    <xf numFmtId="0" fontId="21" fillId="0" borderId="0" xfId="3" quotePrefix="1" applyFont="1" applyAlignment="1">
      <alignment horizontal="center"/>
    </xf>
    <xf numFmtId="40" fontId="3" fillId="0" borderId="0" xfId="0" applyNumberFormat="1" applyFont="1"/>
    <xf numFmtId="39" fontId="5" fillId="0" borderId="4" xfId="0" applyNumberFormat="1" applyFont="1" applyBorder="1"/>
    <xf numFmtId="39" fontId="5" fillId="0" borderId="3" xfId="0" applyNumberFormat="1" applyFont="1" applyBorder="1"/>
    <xf numFmtId="39" fontId="3" fillId="0" borderId="5" xfId="0" applyNumberFormat="1" applyFont="1" applyBorder="1"/>
    <xf numFmtId="40" fontId="21" fillId="0" borderId="0" xfId="3" applyNumberFormat="1" applyFont="1"/>
    <xf numFmtId="0" fontId="3" fillId="0" borderId="0" xfId="0" applyFont="1" applyAlignment="1">
      <alignment vertical="top" wrapText="1"/>
    </xf>
    <xf numFmtId="39" fontId="21" fillId="0" borderId="0" xfId="0" applyNumberFormat="1" applyFont="1"/>
    <xf numFmtId="0" fontId="21" fillId="0" borderId="0" xfId="3" quotePrefix="1" applyFont="1" applyAlignment="1">
      <alignment horizontal="center" vertical="top"/>
    </xf>
    <xf numFmtId="0" fontId="3" fillId="0" borderId="0" xfId="0" applyFont="1" applyAlignment="1">
      <alignment horizontal="center" wrapText="1"/>
    </xf>
    <xf numFmtId="39" fontId="21" fillId="0" borderId="0" xfId="3" applyNumberFormat="1" applyFont="1"/>
    <xf numFmtId="0" fontId="3" fillId="5" borderId="0" xfId="0" applyFont="1" applyFill="1"/>
    <xf numFmtId="0" fontId="21" fillId="0" borderId="1" xfId="0" applyFont="1" applyBorder="1" applyAlignment="1">
      <alignment horizontal="center"/>
    </xf>
    <xf numFmtId="0" fontId="21" fillId="0" borderId="6" xfId="0" applyFont="1" applyBorder="1" applyAlignment="1">
      <alignment horizontal="center"/>
    </xf>
    <xf numFmtId="0" fontId="21" fillId="0" borderId="1" xfId="0" applyFont="1" applyBorder="1" applyAlignment="1">
      <alignment horizontal="center" wrapText="1"/>
    </xf>
    <xf numFmtId="43" fontId="3" fillId="0" borderId="5" xfId="1" applyFont="1" applyFill="1" applyBorder="1"/>
    <xf numFmtId="39" fontId="3" fillId="0" borderId="0" xfId="0" applyNumberFormat="1" applyFont="1" applyAlignment="1">
      <alignment horizontal="center"/>
    </xf>
    <xf numFmtId="43" fontId="3" fillId="0" borderId="3" xfId="1" applyFont="1" applyFill="1" applyBorder="1"/>
    <xf numFmtId="43" fontId="3" fillId="0" borderId="0" xfId="1" applyFont="1" applyFill="1" applyBorder="1" applyAlignment="1">
      <alignment horizontal="center"/>
    </xf>
    <xf numFmtId="39" fontId="21" fillId="0" borderId="1" xfId="0" applyNumberFormat="1" applyFont="1" applyBorder="1"/>
    <xf numFmtId="43" fontId="3" fillId="0" borderId="0" xfId="1" applyFont="1" applyFill="1"/>
    <xf numFmtId="39" fontId="21" fillId="0" borderId="0" xfId="0" quotePrefix="1" applyNumberFormat="1" applyFont="1" applyAlignment="1">
      <alignment horizontal="center"/>
    </xf>
    <xf numFmtId="0" fontId="21" fillId="0" borderId="0" xfId="0" applyFont="1" applyAlignment="1">
      <alignment horizontal="center"/>
    </xf>
    <xf numFmtId="40" fontId="3" fillId="0" borderId="5" xfId="0" applyNumberFormat="1" applyFont="1" applyBorder="1"/>
    <xf numFmtId="0" fontId="21" fillId="0" borderId="8" xfId="0" applyFont="1" applyBorder="1" applyAlignment="1">
      <alignment horizontal="center"/>
    </xf>
    <xf numFmtId="0" fontId="22" fillId="0" borderId="0" xfId="3" applyFont="1" applyAlignment="1">
      <alignment horizontal="center" wrapText="1"/>
    </xf>
    <xf numFmtId="168" fontId="3" fillId="0" borderId="0" xfId="1" applyNumberFormat="1" applyFont="1" applyFill="1"/>
    <xf numFmtId="43" fontId="3" fillId="0" borderId="0" xfId="1" applyFont="1" applyFill="1" applyBorder="1"/>
    <xf numFmtId="43" fontId="3" fillId="0" borderId="1" xfId="1" applyFont="1" applyFill="1" applyBorder="1"/>
    <xf numFmtId="0" fontId="21" fillId="0" borderId="0" xfId="3" applyFont="1" applyAlignment="1">
      <alignment wrapText="1"/>
    </xf>
    <xf numFmtId="0" fontId="21" fillId="0" borderId="9" xfId="0" applyFont="1" applyBorder="1" applyAlignment="1">
      <alignment horizontal="center"/>
    </xf>
    <xf numFmtId="39" fontId="21" fillId="0" borderId="1" xfId="3" applyNumberFormat="1" applyFont="1" applyBorder="1" applyAlignment="1">
      <alignment horizontal="right"/>
    </xf>
    <xf numFmtId="39" fontId="3" fillId="0" borderId="3" xfId="0" applyNumberFormat="1" applyFont="1" applyBorder="1"/>
    <xf numFmtId="39" fontId="21" fillId="0" borderId="0" xfId="3" applyNumberFormat="1" applyFont="1" applyAlignment="1">
      <alignment horizontal="right"/>
    </xf>
    <xf numFmtId="39" fontId="21" fillId="0" borderId="0" xfId="3" applyNumberFormat="1" applyFont="1" applyAlignment="1">
      <alignment horizontal="center"/>
    </xf>
    <xf numFmtId="0" fontId="3" fillId="0" borderId="0" xfId="0" applyFont="1" applyAlignment="1">
      <alignment vertical="top"/>
    </xf>
    <xf numFmtId="4" fontId="17" fillId="0" borderId="0" xfId="3" applyNumberFormat="1" applyFont="1"/>
    <xf numFmtId="4" fontId="24" fillId="0" borderId="0" xfId="0" applyNumberFormat="1" applyFont="1"/>
    <xf numFmtId="0" fontId="24" fillId="0" borderId="0" xfId="0" applyFont="1"/>
    <xf numFmtId="43" fontId="24" fillId="4" borderId="0" xfId="0" applyNumberFormat="1" applyFont="1" applyFill="1"/>
    <xf numFmtId="43" fontId="24" fillId="0" borderId="0" xfId="0" applyNumberFormat="1" applyFont="1"/>
    <xf numFmtId="0" fontId="26" fillId="0" borderId="0" xfId="0" applyFont="1" applyAlignment="1">
      <alignment wrapText="1"/>
    </xf>
    <xf numFmtId="0" fontId="4" fillId="0" borderId="0" xfId="0" applyFont="1"/>
    <xf numFmtId="0" fontId="5" fillId="2" borderId="0" xfId="0" applyFont="1" applyFill="1"/>
    <xf numFmtId="0" fontId="3" fillId="2" borderId="0" xfId="0" applyFont="1" applyFill="1"/>
    <xf numFmtId="0" fontId="3" fillId="2" borderId="0" xfId="0" applyFont="1" applyFill="1" applyAlignment="1">
      <alignment wrapText="1"/>
    </xf>
    <xf numFmtId="165" fontId="3" fillId="0" borderId="0" xfId="2" applyNumberFormat="1" applyFont="1"/>
    <xf numFmtId="0" fontId="2" fillId="0" borderId="0" xfId="0" applyFont="1" applyAlignment="1">
      <alignment horizontal="right" wrapText="1"/>
    </xf>
    <xf numFmtId="0" fontId="2" fillId="0" borderId="0" xfId="0" applyFont="1" applyAlignment="1">
      <alignment wrapText="1"/>
    </xf>
    <xf numFmtId="0" fontId="27" fillId="0" borderId="0" xfId="0" applyFont="1"/>
    <xf numFmtId="39" fontId="27" fillId="0" borderId="0" xfId="3" applyNumberFormat="1" applyFont="1"/>
    <xf numFmtId="39" fontId="27" fillId="0" borderId="2" xfId="3" applyNumberFormat="1" applyFont="1" applyBorder="1"/>
    <xf numFmtId="0" fontId="10" fillId="0" borderId="0" xfId="0" applyFont="1" applyAlignment="1">
      <alignment vertical="center" wrapText="1"/>
    </xf>
    <xf numFmtId="0" fontId="10" fillId="0" borderId="0" xfId="0" applyFont="1" applyAlignment="1">
      <alignment wrapText="1"/>
    </xf>
    <xf numFmtId="0" fontId="2" fillId="0" borderId="0" xfId="0" applyFont="1" applyAlignment="1">
      <alignment vertical="center"/>
    </xf>
    <xf numFmtId="0" fontId="28" fillId="0" borderId="0" xfId="0" applyFont="1"/>
    <xf numFmtId="39" fontId="28" fillId="0" borderId="0" xfId="0" applyNumberFormat="1" applyFont="1"/>
    <xf numFmtId="39" fontId="28" fillId="0" borderId="2" xfId="0" applyNumberFormat="1" applyFont="1" applyBorder="1"/>
    <xf numFmtId="0" fontId="29" fillId="0" borderId="0" xfId="0" applyFont="1" applyAlignment="1">
      <alignment horizontal="center"/>
    </xf>
    <xf numFmtId="0" fontId="29" fillId="0" borderId="0" xfId="0" applyFont="1"/>
    <xf numFmtId="165" fontId="3" fillId="2" borderId="1" xfId="2" applyNumberFormat="1" applyFont="1" applyFill="1" applyBorder="1"/>
    <xf numFmtId="0" fontId="30" fillId="0" borderId="0" xfId="3" applyFont="1"/>
    <xf numFmtId="39" fontId="30" fillId="0" borderId="0" xfId="3" applyNumberFormat="1" applyFont="1"/>
    <xf numFmtId="39" fontId="30" fillId="0" borderId="2" xfId="3" applyNumberFormat="1" applyFont="1" applyBorder="1"/>
    <xf numFmtId="0" fontId="30" fillId="0" borderId="0" xfId="3" applyFont="1" applyAlignment="1">
      <alignment horizontal="center"/>
    </xf>
    <xf numFmtId="0" fontId="31" fillId="0" borderId="0" xfId="0" applyFont="1"/>
    <xf numFmtId="0" fontId="30" fillId="0" borderId="0" xfId="0" applyFont="1"/>
    <xf numFmtId="0" fontId="3" fillId="6" borderId="0" xfId="0" applyFont="1" applyFill="1"/>
    <xf numFmtId="39" fontId="3" fillId="7" borderId="0" xfId="0" applyNumberFormat="1" applyFont="1" applyFill="1"/>
    <xf numFmtId="39" fontId="3" fillId="2" borderId="0" xfId="0" applyNumberFormat="1" applyFont="1" applyFill="1"/>
    <xf numFmtId="39" fontId="3" fillId="8" borderId="0" xfId="0" applyNumberFormat="1" applyFont="1" applyFill="1"/>
    <xf numFmtId="0" fontId="3" fillId="0" borderId="0" xfId="0" applyFont="1" applyAlignment="1">
      <alignment horizontal="right"/>
    </xf>
    <xf numFmtId="39" fontId="17" fillId="7" borderId="0" xfId="3" applyNumberFormat="1" applyFont="1" applyFill="1"/>
    <xf numFmtId="39" fontId="17" fillId="2" borderId="0" xfId="3" applyNumberFormat="1" applyFont="1" applyFill="1"/>
    <xf numFmtId="39" fontId="3" fillId="9" borderId="0" xfId="0" applyNumberFormat="1" applyFont="1" applyFill="1"/>
    <xf numFmtId="39" fontId="17" fillId="9" borderId="0" xfId="3" applyNumberFormat="1" applyFont="1" applyFill="1"/>
    <xf numFmtId="39" fontId="17" fillId="8" borderId="0" xfId="3" applyNumberFormat="1" applyFont="1" applyFill="1"/>
    <xf numFmtId="0" fontId="17" fillId="6" borderId="0" xfId="3" applyFont="1" applyFill="1"/>
    <xf numFmtId="4" fontId="24" fillId="2" borderId="0" xfId="0" applyNumberFormat="1" applyFont="1" applyFill="1"/>
    <xf numFmtId="4" fontId="17" fillId="8" borderId="0" xfId="3" applyNumberFormat="1" applyFont="1" applyFill="1"/>
    <xf numFmtId="4" fontId="17" fillId="7" borderId="0" xfId="3" applyNumberFormat="1" applyFont="1" applyFill="1"/>
    <xf numFmtId="166" fontId="3" fillId="2" borderId="0" xfId="1" applyNumberFormat="1" applyFont="1" applyFill="1"/>
    <xf numFmtId="43" fontId="3" fillId="2" borderId="0" xfId="1" applyFont="1" applyFill="1" applyAlignment="1">
      <alignment horizontal="right"/>
    </xf>
    <xf numFmtId="165" fontId="3" fillId="0" borderId="0" xfId="2" applyNumberFormat="1" applyFont="1" applyFill="1"/>
    <xf numFmtId="10" fontId="3" fillId="0" borderId="0" xfId="2" applyNumberFormat="1" applyFont="1" applyFill="1"/>
    <xf numFmtId="39" fontId="3" fillId="2" borderId="0" xfId="1" applyNumberFormat="1" applyFont="1" applyFill="1"/>
    <xf numFmtId="1" fontId="3" fillId="0" borderId="0" xfId="0" applyNumberFormat="1" applyFont="1" applyAlignment="1">
      <alignment horizontal="right"/>
    </xf>
    <xf numFmtId="49" fontId="3" fillId="0" borderId="0" xfId="0" applyNumberFormat="1" applyFont="1" applyAlignment="1">
      <alignment horizontal="right"/>
    </xf>
    <xf numFmtId="49" fontId="21" fillId="0" borderId="0" xfId="3" quotePrefix="1" applyNumberFormat="1" applyFont="1" applyAlignment="1">
      <alignment horizontal="right"/>
    </xf>
    <xf numFmtId="43" fontId="17" fillId="4" borderId="0" xfId="3" applyNumberFormat="1" applyFont="1" applyFill="1"/>
    <xf numFmtId="4" fontId="24" fillId="4" borderId="0" xfId="0" applyNumberFormat="1" applyFont="1" applyFill="1" applyAlignment="1">
      <alignment horizontal="right"/>
    </xf>
    <xf numFmtId="43" fontId="24" fillId="4" borderId="0" xfId="0" applyNumberFormat="1" applyFont="1" applyFill="1" applyAlignment="1">
      <alignment horizontal="right"/>
    </xf>
    <xf numFmtId="39" fontId="17" fillId="4" borderId="0" xfId="3" applyNumberFormat="1" applyFont="1" applyFill="1" applyAlignment="1">
      <alignment horizontal="right"/>
    </xf>
    <xf numFmtId="4" fontId="3" fillId="4" borderId="0" xfId="0" applyNumberFormat="1" applyFont="1" applyFill="1" applyAlignment="1">
      <alignment horizontal="right"/>
    </xf>
    <xf numFmtId="43" fontId="3" fillId="4" borderId="0" xfId="1" applyFont="1" applyFill="1" applyAlignment="1">
      <alignment horizontal="right"/>
    </xf>
    <xf numFmtId="43" fontId="3" fillId="4" borderId="0" xfId="0" applyNumberFormat="1" applyFont="1" applyFill="1" applyAlignment="1">
      <alignment horizontal="right"/>
    </xf>
    <xf numFmtId="40" fontId="3" fillId="4" borderId="0" xfId="0" applyNumberFormat="1" applyFont="1" applyFill="1" applyAlignment="1">
      <alignment horizontal="right"/>
    </xf>
    <xf numFmtId="43" fontId="3" fillId="2" borderId="0" xfId="0" applyNumberFormat="1" applyFont="1" applyFill="1" applyAlignment="1">
      <alignment horizontal="right"/>
    </xf>
    <xf numFmtId="43" fontId="24" fillId="2" borderId="0" xfId="0" applyNumberFormat="1" applyFont="1" applyFill="1"/>
    <xf numFmtId="4" fontId="17" fillId="2" borderId="0" xfId="3" applyNumberFormat="1" applyFont="1" applyFill="1"/>
    <xf numFmtId="43" fontId="24" fillId="2" borderId="0" xfId="0" applyNumberFormat="1" applyFont="1" applyFill="1" applyAlignment="1">
      <alignment horizontal="right"/>
    </xf>
    <xf numFmtId="39" fontId="21" fillId="0" borderId="0" xfId="0" applyNumberFormat="1" applyFont="1" applyAlignment="1">
      <alignment horizontal="center"/>
    </xf>
    <xf numFmtId="39" fontId="21" fillId="0" borderId="1" xfId="3" applyNumberFormat="1" applyFont="1" applyBorder="1"/>
    <xf numFmtId="40" fontId="5" fillId="0" borderId="3" xfId="0" applyNumberFormat="1" applyFont="1" applyBorder="1"/>
    <xf numFmtId="43" fontId="5" fillId="0" borderId="3" xfId="0" applyNumberFormat="1" applyFont="1" applyBorder="1"/>
    <xf numFmtId="168" fontId="3" fillId="0" borderId="0" xfId="0" applyNumberFormat="1" applyFont="1"/>
    <xf numFmtId="4" fontId="3" fillId="0" borderId="1" xfId="0" applyNumberFormat="1" applyFont="1" applyBorder="1"/>
    <xf numFmtId="4" fontId="3" fillId="0" borderId="3" xfId="0" applyNumberFormat="1" applyFont="1" applyBorder="1"/>
    <xf numFmtId="40" fontId="21" fillId="0" borderId="0" xfId="3" applyNumberFormat="1" applyFont="1" applyAlignment="1">
      <alignment horizontal="center"/>
    </xf>
    <xf numFmtId="43" fontId="17" fillId="2" borderId="0" xfId="1" applyFont="1" applyFill="1" applyAlignment="1">
      <alignment wrapText="1"/>
    </xf>
    <xf numFmtId="0" fontId="35" fillId="0" borderId="0" xfId="0" applyFont="1"/>
    <xf numFmtId="4" fontId="17" fillId="9" borderId="0" xfId="3" applyNumberFormat="1" applyFont="1" applyFill="1"/>
    <xf numFmtId="0" fontId="25" fillId="0" borderId="0" xfId="0" applyFont="1" applyAlignment="1">
      <alignment vertical="center" wrapText="1"/>
    </xf>
    <xf numFmtId="0" fontId="0" fillId="0" borderId="0" xfId="0" applyAlignment="1">
      <alignment vertical="center" wrapText="1"/>
    </xf>
    <xf numFmtId="43" fontId="27" fillId="0" borderId="0" xfId="3" applyNumberFormat="1" applyFont="1"/>
    <xf numFmtId="39" fontId="3" fillId="2" borderId="0" xfId="0" applyNumberFormat="1" applyFont="1" applyFill="1" applyAlignment="1">
      <alignment horizontal="right"/>
    </xf>
    <xf numFmtId="39" fontId="17" fillId="2" borderId="0" xfId="3" applyNumberFormat="1" applyFont="1" applyFill="1" applyAlignment="1">
      <alignment horizontal="right"/>
    </xf>
    <xf numFmtId="43" fontId="17" fillId="2" borderId="0" xfId="3" applyNumberFormat="1" applyFont="1" applyFill="1"/>
    <xf numFmtId="43" fontId="3" fillId="2" borderId="0" xfId="0" applyNumberFormat="1" applyFont="1" applyFill="1"/>
    <xf numFmtId="40" fontId="3" fillId="2" borderId="0" xfId="0" applyNumberFormat="1" applyFont="1" applyFill="1" applyAlignment="1">
      <alignment horizontal="right"/>
    </xf>
    <xf numFmtId="169" fontId="21" fillId="0" borderId="0" xfId="3" applyNumberFormat="1" applyFont="1" applyAlignment="1">
      <alignment horizontal="center"/>
    </xf>
    <xf numFmtId="170" fontId="21" fillId="0" borderId="0" xfId="0" applyNumberFormat="1" applyFont="1" applyAlignment="1">
      <alignment horizontal="center"/>
    </xf>
    <xf numFmtId="168" fontId="5" fillId="0" borderId="4" xfId="1" applyNumberFormat="1" applyFont="1" applyFill="1" applyBorder="1"/>
    <xf numFmtId="0" fontId="31" fillId="0" borderId="0" xfId="0" applyFont="1" applyAlignment="1">
      <alignment horizontal="left"/>
    </xf>
    <xf numFmtId="0" fontId="32" fillId="0" borderId="0" xfId="0" applyFont="1" applyAlignment="1">
      <alignment horizontal="left"/>
    </xf>
    <xf numFmtId="0" fontId="3" fillId="0" borderId="0" xfId="0" applyFont="1" applyAlignment="1">
      <alignment horizontal="left"/>
    </xf>
    <xf numFmtId="0" fontId="3" fillId="0" borderId="0" xfId="0" applyFont="1" applyAlignment="1">
      <alignment wrapText="1"/>
    </xf>
    <xf numFmtId="0" fontId="0" fillId="0" borderId="0" xfId="0" applyAlignment="1">
      <alignment wrapText="1"/>
    </xf>
    <xf numFmtId="0" fontId="8" fillId="0" borderId="0" xfId="0" applyFont="1" applyAlignment="1">
      <alignment wrapText="1"/>
    </xf>
    <xf numFmtId="0" fontId="4" fillId="0" borderId="0" xfId="0" applyFont="1" applyAlignment="1">
      <alignment horizontal="center" wrapText="1"/>
    </xf>
    <xf numFmtId="0" fontId="7" fillId="0" borderId="0" xfId="0" applyFont="1" applyAlignment="1">
      <alignment wrapText="1"/>
    </xf>
    <xf numFmtId="0" fontId="11" fillId="0" borderId="0" xfId="0" applyFont="1" applyAlignment="1">
      <alignment wrapText="1"/>
    </xf>
    <xf numFmtId="0" fontId="25"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top" wrapText="1"/>
    </xf>
    <xf numFmtId="0" fontId="27" fillId="0" borderId="0" xfId="0" applyFont="1" applyAlignment="1">
      <alignment horizontal="center"/>
    </xf>
    <xf numFmtId="0" fontId="30" fillId="0" borderId="0" xfId="3" applyFont="1" applyAlignment="1">
      <alignment horizontal="left"/>
    </xf>
    <xf numFmtId="0" fontId="27" fillId="0" borderId="0" xfId="0" applyFont="1" applyAlignment="1">
      <alignment horizontal="left"/>
    </xf>
    <xf numFmtId="0" fontId="10" fillId="0" borderId="0" xfId="0" applyFont="1" applyAlignment="1">
      <alignment horizontal="right" wrapText="1"/>
    </xf>
    <xf numFmtId="0" fontId="2" fillId="0" borderId="0" xfId="0" applyFont="1" applyAlignment="1">
      <alignment horizontal="right" wrapText="1"/>
    </xf>
    <xf numFmtId="0" fontId="28" fillId="0" borderId="0" xfId="0" applyFont="1" applyAlignment="1">
      <alignment horizontal="center" wrapText="1"/>
    </xf>
    <xf numFmtId="0" fontId="28" fillId="0" borderId="0" xfId="0" applyFont="1" applyAlignment="1">
      <alignment horizontal="center"/>
    </xf>
    <xf numFmtId="0" fontId="28" fillId="0" borderId="0" xfId="0" applyFont="1" applyAlignment="1">
      <alignment horizontal="center" vertical="top" wrapText="1"/>
    </xf>
    <xf numFmtId="0" fontId="5" fillId="5" borderId="0" xfId="0" applyFont="1" applyFill="1" applyAlignment="1">
      <alignment horizontal="center"/>
    </xf>
    <xf numFmtId="0" fontId="23" fillId="5" borderId="0" xfId="3" applyFont="1" applyFill="1" applyAlignment="1">
      <alignment horizontal="center"/>
    </xf>
    <xf numFmtId="0" fontId="3" fillId="0" borderId="1" xfId="0" applyFont="1" applyBorder="1" applyAlignment="1">
      <alignment horizontal="center"/>
    </xf>
    <xf numFmtId="0" fontId="21" fillId="0" borderId="2" xfId="0" applyFont="1" applyBorder="1" applyAlignment="1">
      <alignment horizontal="center"/>
    </xf>
    <xf numFmtId="0" fontId="36" fillId="0" borderId="10" xfId="0" applyFont="1" applyBorder="1" applyAlignment="1">
      <alignment horizontal="center"/>
    </xf>
    <xf numFmtId="0" fontId="36" fillId="0" borderId="11" xfId="0" applyFont="1" applyBorder="1" applyAlignment="1">
      <alignment horizontal="center"/>
    </xf>
    <xf numFmtId="0" fontId="36" fillId="0" borderId="12" xfId="0" applyFont="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wrapText="1"/>
    </xf>
    <xf numFmtId="0" fontId="21" fillId="0" borderId="7" xfId="0" applyFont="1" applyBorder="1" applyAlignment="1">
      <alignment horizontal="center"/>
    </xf>
    <xf numFmtId="0" fontId="21" fillId="0" borderId="1" xfId="0" applyFont="1" applyBorder="1" applyAlignment="1">
      <alignment horizontal="center"/>
    </xf>
    <xf numFmtId="0" fontId="3" fillId="0" borderId="7"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wrapText="1"/>
    </xf>
    <xf numFmtId="0" fontId="21" fillId="0" borderId="7" xfId="0" applyFont="1" applyBorder="1" applyAlignment="1">
      <alignment horizontal="center" wrapText="1"/>
    </xf>
  </cellXfs>
  <cellStyles count="4">
    <cellStyle name="Comma" xfId="1" builtinId="3"/>
    <cellStyle name="Normal" xfId="0" builtinId="0"/>
    <cellStyle name="Normal 2 2 2" xfId="3" xr:uid="{00000000-0005-0000-0000-000002000000}"/>
    <cellStyle name="Percent" xfId="2" builtinId="5"/>
  </cellStyles>
  <dxfs count="0"/>
  <tableStyles count="0" defaultTableStyle="TableStyleMedium2" defaultPivotStyle="PivotStyleLight16"/>
  <colors>
    <mruColors>
      <color rgb="FF660066"/>
      <color rgb="FF00FFFF"/>
      <color rgb="FFD65AC4"/>
      <color rgb="FFFFA3A3"/>
      <color rgb="FFCCECFF"/>
      <color rgb="FF4A41FD"/>
      <color rgb="FF0099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211666</xdr:colOff>
      <xdr:row>71</xdr:row>
      <xdr:rowOff>116419</xdr:rowOff>
    </xdr:from>
    <xdr:to>
      <xdr:col>11</xdr:col>
      <xdr:colOff>1174749</xdr:colOff>
      <xdr:row>76</xdr:row>
      <xdr:rowOff>31750</xdr:rowOff>
    </xdr:to>
    <xdr:sp macro="" textlink="">
      <xdr:nvSpPr>
        <xdr:cNvPr id="2" name="TextBox 1">
          <a:extLst>
            <a:ext uri="{FF2B5EF4-FFF2-40B4-BE49-F238E27FC236}">
              <a16:creationId xmlns:a16="http://schemas.microsoft.com/office/drawing/2014/main" id="{EE8D5C30-C89D-43B8-AC81-5610947792E0}"/>
            </a:ext>
          </a:extLst>
        </xdr:cNvPr>
        <xdr:cNvSpPr txBox="1"/>
      </xdr:nvSpPr>
      <xdr:spPr>
        <a:xfrm>
          <a:off x="1873249" y="15578669"/>
          <a:ext cx="9630833" cy="920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660066"/>
              </a:solidFill>
            </a:rPr>
            <a:t>NOTE</a:t>
          </a:r>
          <a:r>
            <a:rPr lang="en-US" sz="1200" b="1" u="sng" baseline="0">
              <a:solidFill>
                <a:srgbClr val="660066"/>
              </a:solidFill>
            </a:rPr>
            <a:t>:</a:t>
          </a:r>
        </a:p>
        <a:p>
          <a:r>
            <a:rPr lang="en-US" sz="1200" b="1" u="none" baseline="0">
              <a:solidFill>
                <a:srgbClr val="660066"/>
              </a:solidFill>
            </a:rPr>
            <a:t>Functions 2213 (Instructional Staff Training) and 2230 (Federal Grant Adminstration) are actually sub-functions of 2210, Improvement of Instructional Services, and for purposes of financial reporting (financial statements for the 2024 Audit report), the two functions will be combined with 2210 and shown as one amount on the "Improvement of Instructional Services" expense line on Exhibit B.</a:t>
          </a:r>
          <a:endParaRPr lang="en-US" sz="1200" b="1" u="none">
            <a:solidFill>
              <a:srgbClr val="660066"/>
            </a:solidFill>
          </a:endParaRPr>
        </a:p>
      </xdr:txBody>
    </xdr:sp>
    <xdr:clientData/>
  </xdr:twoCellAnchor>
  <xdr:twoCellAnchor>
    <xdr:from>
      <xdr:col>6</xdr:col>
      <xdr:colOff>165947</xdr:colOff>
      <xdr:row>6</xdr:row>
      <xdr:rowOff>74082</xdr:rowOff>
    </xdr:from>
    <xdr:to>
      <xdr:col>9</xdr:col>
      <xdr:colOff>772583</xdr:colOff>
      <xdr:row>7</xdr:row>
      <xdr:rowOff>179918</xdr:rowOff>
    </xdr:to>
    <xdr:sp macro="" textlink="">
      <xdr:nvSpPr>
        <xdr:cNvPr id="3" name="TextBox 2">
          <a:extLst>
            <a:ext uri="{FF2B5EF4-FFF2-40B4-BE49-F238E27FC236}">
              <a16:creationId xmlns:a16="http://schemas.microsoft.com/office/drawing/2014/main" id="{4F9FA6C8-FE89-FA47-8842-CD94DDE99B23}"/>
            </a:ext>
          </a:extLst>
        </xdr:cNvPr>
        <xdr:cNvSpPr txBox="1"/>
      </xdr:nvSpPr>
      <xdr:spPr>
        <a:xfrm>
          <a:off x="5955030" y="1407582"/>
          <a:ext cx="2966720" cy="30691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1">
              <a:solidFill>
                <a:srgbClr val="660066"/>
              </a:solidFill>
            </a:rPr>
            <a:t>Enter credits as negative number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1229360</xdr:colOff>
      <xdr:row>19</xdr:row>
      <xdr:rowOff>50800</xdr:rowOff>
    </xdr:from>
    <xdr:to>
      <xdr:col>8</xdr:col>
      <xdr:colOff>171958</xdr:colOff>
      <xdr:row>50</xdr:row>
      <xdr:rowOff>182880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10698480" y="3982720"/>
          <a:ext cx="182118" cy="6116320"/>
        </a:xfrm>
        <a:prstGeom prst="rightBrace">
          <a:avLst>
            <a:gd name="adj1" fmla="val 8333"/>
            <a:gd name="adj2" fmla="val 5092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1226820</xdr:colOff>
      <xdr:row>63</xdr:row>
      <xdr:rowOff>0</xdr:rowOff>
    </xdr:from>
    <xdr:to>
      <xdr:col>9</xdr:col>
      <xdr:colOff>147828</xdr:colOff>
      <xdr:row>77</xdr:row>
      <xdr:rowOff>15240</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2360295" y="8382000"/>
          <a:ext cx="740283" cy="2682240"/>
        </a:xfrm>
        <a:prstGeom prst="rightBrace">
          <a:avLst/>
        </a:prstGeom>
        <a:noFill/>
        <a:ln w="635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7</xdr:col>
      <xdr:colOff>1226820</xdr:colOff>
      <xdr:row>85</xdr:row>
      <xdr:rowOff>7620</xdr:rowOff>
    </xdr:from>
    <xdr:to>
      <xdr:col>9</xdr:col>
      <xdr:colOff>147828</xdr:colOff>
      <xdr:row>99</xdr:row>
      <xdr:rowOff>0</xdr:rowOff>
    </xdr:to>
    <xdr:sp macro="" textlink="">
      <xdr:nvSpPr>
        <xdr:cNvPr id="4" name="Right Brace 3">
          <a:extLst>
            <a:ext uri="{FF2B5EF4-FFF2-40B4-BE49-F238E27FC236}">
              <a16:creationId xmlns:a16="http://schemas.microsoft.com/office/drawing/2014/main" id="{00000000-0008-0000-0100-000004000000}"/>
            </a:ext>
          </a:extLst>
        </xdr:cNvPr>
        <xdr:cNvSpPr/>
      </xdr:nvSpPr>
      <xdr:spPr>
        <a:xfrm>
          <a:off x="2360295" y="12580620"/>
          <a:ext cx="740283" cy="26593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0</xdr:colOff>
      <xdr:row>142</xdr:row>
      <xdr:rowOff>200024</xdr:rowOff>
    </xdr:from>
    <xdr:to>
      <xdr:col>9</xdr:col>
      <xdr:colOff>140208</xdr:colOff>
      <xdr:row>158</xdr:row>
      <xdr:rowOff>190499</xdr:rowOff>
    </xdr:to>
    <xdr:sp macro="" textlink="">
      <xdr:nvSpPr>
        <xdr:cNvPr id="5" name="Right Brace 4">
          <a:extLst>
            <a:ext uri="{FF2B5EF4-FFF2-40B4-BE49-F238E27FC236}">
              <a16:creationId xmlns:a16="http://schemas.microsoft.com/office/drawing/2014/main" id="{00000000-0008-0000-0100-000005000000}"/>
            </a:ext>
          </a:extLst>
        </xdr:cNvPr>
        <xdr:cNvSpPr/>
      </xdr:nvSpPr>
      <xdr:spPr>
        <a:xfrm>
          <a:off x="8772525" y="25765124"/>
          <a:ext cx="321183" cy="3190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9699</xdr:colOff>
      <xdr:row>218</xdr:row>
      <xdr:rowOff>12700</xdr:rowOff>
    </xdr:from>
    <xdr:to>
      <xdr:col>9</xdr:col>
      <xdr:colOff>158681</xdr:colOff>
      <xdr:row>250</xdr:row>
      <xdr:rowOff>20320</xdr:rowOff>
    </xdr:to>
    <xdr:sp macro="" textlink="">
      <xdr:nvSpPr>
        <xdr:cNvPr id="6" name="Right Brace 5">
          <a:extLst>
            <a:ext uri="{FF2B5EF4-FFF2-40B4-BE49-F238E27FC236}">
              <a16:creationId xmlns:a16="http://schemas.microsoft.com/office/drawing/2014/main" id="{00000000-0008-0000-0100-000006000000}"/>
            </a:ext>
          </a:extLst>
        </xdr:cNvPr>
        <xdr:cNvSpPr/>
      </xdr:nvSpPr>
      <xdr:spPr>
        <a:xfrm>
          <a:off x="10705408" y="43917755"/>
          <a:ext cx="329091" cy="621445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1135380</xdr:colOff>
      <xdr:row>300</xdr:row>
      <xdr:rowOff>15240</xdr:rowOff>
    </xdr:from>
    <xdr:to>
      <xdr:col>9</xdr:col>
      <xdr:colOff>65913</xdr:colOff>
      <xdr:row>315</xdr:row>
      <xdr:rowOff>15240</xdr:rowOff>
    </xdr:to>
    <xdr:sp macro="" textlink="">
      <xdr:nvSpPr>
        <xdr:cNvPr id="7" name="Right Brace 6">
          <a:extLst>
            <a:ext uri="{FF2B5EF4-FFF2-40B4-BE49-F238E27FC236}">
              <a16:creationId xmlns:a16="http://schemas.microsoft.com/office/drawing/2014/main" id="{00000000-0008-0000-0100-000007000000}"/>
            </a:ext>
          </a:extLst>
        </xdr:cNvPr>
        <xdr:cNvSpPr/>
      </xdr:nvSpPr>
      <xdr:spPr>
        <a:xfrm>
          <a:off x="8707755" y="53564790"/>
          <a:ext cx="311658" cy="3000375"/>
        </a:xfrm>
        <a:prstGeom prst="rightBrace">
          <a:avLst>
            <a:gd name="adj1" fmla="val 5277"/>
            <a:gd name="adj2" fmla="val 5031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1226820</xdr:colOff>
      <xdr:row>368</xdr:row>
      <xdr:rowOff>0</xdr:rowOff>
    </xdr:from>
    <xdr:to>
      <xdr:col>9</xdr:col>
      <xdr:colOff>147828</xdr:colOff>
      <xdr:row>381</xdr:row>
      <xdr:rowOff>182880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2360295" y="49530000"/>
          <a:ext cx="740283" cy="26593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1203960</xdr:colOff>
      <xdr:row>386</xdr:row>
      <xdr:rowOff>7620</xdr:rowOff>
    </xdr:from>
    <xdr:to>
      <xdr:col>9</xdr:col>
      <xdr:colOff>124968</xdr:colOff>
      <xdr:row>400</xdr:row>
      <xdr:rowOff>0</xdr:rowOff>
    </xdr:to>
    <xdr:sp macro="" textlink="">
      <xdr:nvSpPr>
        <xdr:cNvPr id="9" name="Right Brace 8">
          <a:extLst>
            <a:ext uri="{FF2B5EF4-FFF2-40B4-BE49-F238E27FC236}">
              <a16:creationId xmlns:a16="http://schemas.microsoft.com/office/drawing/2014/main" id="{00000000-0008-0000-0100-000009000000}"/>
            </a:ext>
          </a:extLst>
        </xdr:cNvPr>
        <xdr:cNvSpPr/>
      </xdr:nvSpPr>
      <xdr:spPr>
        <a:xfrm>
          <a:off x="2366010" y="52966620"/>
          <a:ext cx="711708" cy="26593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1162050</xdr:colOff>
      <xdr:row>261</xdr:row>
      <xdr:rowOff>0</xdr:rowOff>
    </xdr:from>
    <xdr:to>
      <xdr:col>9</xdr:col>
      <xdr:colOff>117348</xdr:colOff>
      <xdr:row>293</xdr:row>
      <xdr:rowOff>0</xdr:rowOff>
    </xdr:to>
    <xdr:sp macro="" textlink="">
      <xdr:nvSpPr>
        <xdr:cNvPr id="10" name="Right Brace 9">
          <a:extLst>
            <a:ext uri="{FF2B5EF4-FFF2-40B4-BE49-F238E27FC236}">
              <a16:creationId xmlns:a16="http://schemas.microsoft.com/office/drawing/2014/main" id="{00000000-0008-0000-0100-00000A000000}"/>
            </a:ext>
          </a:extLst>
        </xdr:cNvPr>
        <xdr:cNvSpPr/>
      </xdr:nvSpPr>
      <xdr:spPr>
        <a:xfrm>
          <a:off x="8734425" y="46148625"/>
          <a:ext cx="336423" cy="6000750"/>
        </a:xfrm>
        <a:prstGeom prst="rightBrace">
          <a:avLst>
            <a:gd name="adj1" fmla="val 8333"/>
            <a:gd name="adj2" fmla="val 5047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1201882</xdr:colOff>
      <xdr:row>104</xdr:row>
      <xdr:rowOff>42430</xdr:rowOff>
    </xdr:from>
    <xdr:to>
      <xdr:col>9</xdr:col>
      <xdr:colOff>157180</xdr:colOff>
      <xdr:row>136</xdr:row>
      <xdr:rowOff>23380</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a:off x="10664537" y="20990503"/>
          <a:ext cx="368461" cy="618778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0</xdr:colOff>
      <xdr:row>164</xdr:row>
      <xdr:rowOff>0</xdr:rowOff>
    </xdr:from>
    <xdr:to>
      <xdr:col>9</xdr:col>
      <xdr:colOff>140208</xdr:colOff>
      <xdr:row>195</xdr:row>
      <xdr:rowOff>160020</xdr:rowOff>
    </xdr:to>
    <xdr:sp macro="" textlink="">
      <xdr:nvSpPr>
        <xdr:cNvPr id="12" name="Right Brace 11">
          <a:extLst>
            <a:ext uri="{FF2B5EF4-FFF2-40B4-BE49-F238E27FC236}">
              <a16:creationId xmlns:a16="http://schemas.microsoft.com/office/drawing/2014/main" id="{00000000-0008-0000-0100-00000C000000}"/>
            </a:ext>
          </a:extLst>
        </xdr:cNvPr>
        <xdr:cNvSpPr/>
      </xdr:nvSpPr>
      <xdr:spPr>
        <a:xfrm>
          <a:off x="2362200" y="25908000"/>
          <a:ext cx="730758" cy="4922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1905</xdr:colOff>
      <xdr:row>320</xdr:row>
      <xdr:rowOff>19051</xdr:rowOff>
    </xdr:from>
    <xdr:to>
      <xdr:col>9</xdr:col>
      <xdr:colOff>132588</xdr:colOff>
      <xdr:row>349</xdr:row>
      <xdr:rowOff>190500</xdr:rowOff>
    </xdr:to>
    <xdr:sp macro="" textlink="">
      <xdr:nvSpPr>
        <xdr:cNvPr id="13" name="Right Brace 12">
          <a:extLst>
            <a:ext uri="{FF2B5EF4-FFF2-40B4-BE49-F238E27FC236}">
              <a16:creationId xmlns:a16="http://schemas.microsoft.com/office/drawing/2014/main" id="{00000000-0008-0000-0100-00000D000000}"/>
            </a:ext>
          </a:extLst>
        </xdr:cNvPr>
        <xdr:cNvSpPr/>
      </xdr:nvSpPr>
      <xdr:spPr>
        <a:xfrm>
          <a:off x="2364105" y="44596051"/>
          <a:ext cx="721233" cy="26479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6</xdr:col>
      <xdr:colOff>247650</xdr:colOff>
      <xdr:row>1</xdr:row>
      <xdr:rowOff>228600</xdr:rowOff>
    </xdr:from>
    <xdr:ext cx="4049314" cy="311496"/>
    <xdr:sp macro="" textlink="">
      <xdr:nvSpPr>
        <xdr:cNvPr id="14" name="TextBox 13">
          <a:extLst>
            <a:ext uri="{FF2B5EF4-FFF2-40B4-BE49-F238E27FC236}">
              <a16:creationId xmlns:a16="http://schemas.microsoft.com/office/drawing/2014/main" id="{64BD73ED-20F0-5571-0BC8-A248A074A664}"/>
            </a:ext>
          </a:extLst>
        </xdr:cNvPr>
        <xdr:cNvSpPr txBox="1"/>
      </xdr:nvSpPr>
      <xdr:spPr>
        <a:xfrm>
          <a:off x="6781800" y="485775"/>
          <a:ext cx="4049314" cy="31149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i="1">
              <a:solidFill>
                <a:srgbClr val="660066"/>
              </a:solidFill>
            </a:rPr>
            <a:t>Hidden Columns B-E contain Account Number</a:t>
          </a:r>
          <a:r>
            <a:rPr lang="en-US" sz="1400" b="1" i="1" baseline="0">
              <a:solidFill>
                <a:srgbClr val="660066"/>
              </a:solidFill>
            </a:rPr>
            <a:t> Detail</a:t>
          </a:r>
        </a:p>
      </xdr:txBody>
    </xdr:sp>
    <xdr:clientData/>
  </xdr:oneCellAnchor>
  <xdr:oneCellAnchor>
    <xdr:from>
      <xdr:col>9</xdr:col>
      <xdr:colOff>96983</xdr:colOff>
      <xdr:row>33</xdr:row>
      <xdr:rowOff>180109</xdr:rowOff>
    </xdr:from>
    <xdr:ext cx="817417" cy="615746"/>
    <xdr:sp macro="" textlink="">
      <xdr:nvSpPr>
        <xdr:cNvPr id="15" name="TextBox 14">
          <a:extLst>
            <a:ext uri="{FF2B5EF4-FFF2-40B4-BE49-F238E27FC236}">
              <a16:creationId xmlns:a16="http://schemas.microsoft.com/office/drawing/2014/main" id="{713CAB47-E522-62B1-D10C-33CEA1E2E094}"/>
            </a:ext>
          </a:extLst>
        </xdr:cNvPr>
        <xdr:cNvSpPr txBox="1"/>
      </xdr:nvSpPr>
      <xdr:spPr>
        <a:xfrm>
          <a:off x="10972801" y="7356764"/>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249382</xdr:colOff>
      <xdr:row>68</xdr:row>
      <xdr:rowOff>138545</xdr:rowOff>
    </xdr:from>
    <xdr:ext cx="817417" cy="615746"/>
    <xdr:sp macro="" textlink="">
      <xdr:nvSpPr>
        <xdr:cNvPr id="17" name="TextBox 16">
          <a:extLst>
            <a:ext uri="{FF2B5EF4-FFF2-40B4-BE49-F238E27FC236}">
              <a16:creationId xmlns:a16="http://schemas.microsoft.com/office/drawing/2014/main" id="{F5AF4E82-F2D7-4F7D-A4C0-6696473B91EE}"/>
            </a:ext>
          </a:extLst>
        </xdr:cNvPr>
        <xdr:cNvSpPr txBox="1"/>
      </xdr:nvSpPr>
      <xdr:spPr>
        <a:xfrm>
          <a:off x="11125200" y="14103927"/>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290945</xdr:colOff>
      <xdr:row>90</xdr:row>
      <xdr:rowOff>83127</xdr:rowOff>
    </xdr:from>
    <xdr:ext cx="817417" cy="615746"/>
    <xdr:sp macro="" textlink="">
      <xdr:nvSpPr>
        <xdr:cNvPr id="18" name="TextBox 17">
          <a:extLst>
            <a:ext uri="{FF2B5EF4-FFF2-40B4-BE49-F238E27FC236}">
              <a16:creationId xmlns:a16="http://schemas.microsoft.com/office/drawing/2014/main" id="{57F9D850-222B-4F4E-90CF-833510092F04}"/>
            </a:ext>
          </a:extLst>
        </xdr:cNvPr>
        <xdr:cNvSpPr txBox="1"/>
      </xdr:nvSpPr>
      <xdr:spPr>
        <a:xfrm>
          <a:off x="11166763" y="18315709"/>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221672</xdr:colOff>
      <xdr:row>118</xdr:row>
      <xdr:rowOff>110836</xdr:rowOff>
    </xdr:from>
    <xdr:ext cx="817417" cy="615746"/>
    <xdr:sp macro="" textlink="">
      <xdr:nvSpPr>
        <xdr:cNvPr id="19" name="TextBox 18">
          <a:extLst>
            <a:ext uri="{FF2B5EF4-FFF2-40B4-BE49-F238E27FC236}">
              <a16:creationId xmlns:a16="http://schemas.microsoft.com/office/drawing/2014/main" id="{449C81CE-F933-4AD7-9CAA-9D0004C87032}"/>
            </a:ext>
          </a:extLst>
        </xdr:cNvPr>
        <xdr:cNvSpPr txBox="1"/>
      </xdr:nvSpPr>
      <xdr:spPr>
        <a:xfrm>
          <a:off x="11097490" y="23774400"/>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221673</xdr:colOff>
      <xdr:row>149</xdr:row>
      <xdr:rowOff>83128</xdr:rowOff>
    </xdr:from>
    <xdr:ext cx="817417" cy="615746"/>
    <xdr:sp macro="" textlink="">
      <xdr:nvSpPr>
        <xdr:cNvPr id="20" name="TextBox 19">
          <a:extLst>
            <a:ext uri="{FF2B5EF4-FFF2-40B4-BE49-F238E27FC236}">
              <a16:creationId xmlns:a16="http://schemas.microsoft.com/office/drawing/2014/main" id="{D0641533-7C30-470F-9D2A-2D8E7A52D148}"/>
            </a:ext>
          </a:extLst>
        </xdr:cNvPr>
        <xdr:cNvSpPr txBox="1"/>
      </xdr:nvSpPr>
      <xdr:spPr>
        <a:xfrm>
          <a:off x="11097491" y="29759564"/>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249382</xdr:colOff>
      <xdr:row>178</xdr:row>
      <xdr:rowOff>96982</xdr:rowOff>
    </xdr:from>
    <xdr:ext cx="817417" cy="615746"/>
    <xdr:sp macro="" textlink="">
      <xdr:nvSpPr>
        <xdr:cNvPr id="21" name="TextBox 20">
          <a:extLst>
            <a:ext uri="{FF2B5EF4-FFF2-40B4-BE49-F238E27FC236}">
              <a16:creationId xmlns:a16="http://schemas.microsoft.com/office/drawing/2014/main" id="{2D786931-F7D7-4443-B970-78BFFA185153}"/>
            </a:ext>
          </a:extLst>
        </xdr:cNvPr>
        <xdr:cNvSpPr txBox="1"/>
      </xdr:nvSpPr>
      <xdr:spPr>
        <a:xfrm>
          <a:off x="11125200" y="35398364"/>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249382</xdr:colOff>
      <xdr:row>232</xdr:row>
      <xdr:rowOff>124690</xdr:rowOff>
    </xdr:from>
    <xdr:ext cx="817417" cy="615746"/>
    <xdr:sp macro="" textlink="">
      <xdr:nvSpPr>
        <xdr:cNvPr id="22" name="TextBox 21">
          <a:extLst>
            <a:ext uri="{FF2B5EF4-FFF2-40B4-BE49-F238E27FC236}">
              <a16:creationId xmlns:a16="http://schemas.microsoft.com/office/drawing/2014/main" id="{B22FB625-FFDB-48B3-B447-511968E74F9C}"/>
            </a:ext>
          </a:extLst>
        </xdr:cNvPr>
        <xdr:cNvSpPr txBox="1"/>
      </xdr:nvSpPr>
      <xdr:spPr>
        <a:xfrm>
          <a:off x="11125200" y="46551272"/>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207819</xdr:colOff>
      <xdr:row>276</xdr:row>
      <xdr:rowOff>13854</xdr:rowOff>
    </xdr:from>
    <xdr:ext cx="817417" cy="615746"/>
    <xdr:sp macro="" textlink="">
      <xdr:nvSpPr>
        <xdr:cNvPr id="23" name="TextBox 22">
          <a:extLst>
            <a:ext uri="{FF2B5EF4-FFF2-40B4-BE49-F238E27FC236}">
              <a16:creationId xmlns:a16="http://schemas.microsoft.com/office/drawing/2014/main" id="{74394831-8FED-4E10-AC2F-034FFF98CD3C}"/>
            </a:ext>
          </a:extLst>
        </xdr:cNvPr>
        <xdr:cNvSpPr txBox="1"/>
      </xdr:nvSpPr>
      <xdr:spPr>
        <a:xfrm>
          <a:off x="11083637" y="54586909"/>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221672</xdr:colOff>
      <xdr:row>305</xdr:row>
      <xdr:rowOff>180110</xdr:rowOff>
    </xdr:from>
    <xdr:ext cx="817417" cy="615746"/>
    <xdr:sp macro="" textlink="">
      <xdr:nvSpPr>
        <xdr:cNvPr id="24" name="TextBox 23">
          <a:extLst>
            <a:ext uri="{FF2B5EF4-FFF2-40B4-BE49-F238E27FC236}">
              <a16:creationId xmlns:a16="http://schemas.microsoft.com/office/drawing/2014/main" id="{68AF2B2A-A41C-4358-9972-21A96DF8DACE}"/>
            </a:ext>
          </a:extLst>
        </xdr:cNvPr>
        <xdr:cNvSpPr txBox="1"/>
      </xdr:nvSpPr>
      <xdr:spPr>
        <a:xfrm>
          <a:off x="11097490" y="60378110"/>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277091</xdr:colOff>
      <xdr:row>333</xdr:row>
      <xdr:rowOff>96981</xdr:rowOff>
    </xdr:from>
    <xdr:ext cx="817417" cy="615746"/>
    <xdr:sp macro="" textlink="">
      <xdr:nvSpPr>
        <xdr:cNvPr id="25" name="TextBox 24">
          <a:extLst>
            <a:ext uri="{FF2B5EF4-FFF2-40B4-BE49-F238E27FC236}">
              <a16:creationId xmlns:a16="http://schemas.microsoft.com/office/drawing/2014/main" id="{A3FE91D2-DDB3-435B-A622-14823794ACD2}"/>
            </a:ext>
          </a:extLst>
        </xdr:cNvPr>
        <xdr:cNvSpPr txBox="1"/>
      </xdr:nvSpPr>
      <xdr:spPr>
        <a:xfrm>
          <a:off x="11152909" y="65725963"/>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263237</xdr:colOff>
      <xdr:row>373</xdr:row>
      <xdr:rowOff>124691</xdr:rowOff>
    </xdr:from>
    <xdr:ext cx="817417" cy="615746"/>
    <xdr:sp macro="" textlink="">
      <xdr:nvSpPr>
        <xdr:cNvPr id="26" name="TextBox 25">
          <a:extLst>
            <a:ext uri="{FF2B5EF4-FFF2-40B4-BE49-F238E27FC236}">
              <a16:creationId xmlns:a16="http://schemas.microsoft.com/office/drawing/2014/main" id="{B73121E8-CBC8-43F2-964A-C27AC000B62E}"/>
            </a:ext>
          </a:extLst>
        </xdr:cNvPr>
        <xdr:cNvSpPr txBox="1"/>
      </xdr:nvSpPr>
      <xdr:spPr>
        <a:xfrm>
          <a:off x="11139055" y="74010982"/>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9</xdr:col>
      <xdr:colOff>180109</xdr:colOff>
      <xdr:row>391</xdr:row>
      <xdr:rowOff>110837</xdr:rowOff>
    </xdr:from>
    <xdr:ext cx="817417" cy="615746"/>
    <xdr:sp macro="" textlink="">
      <xdr:nvSpPr>
        <xdr:cNvPr id="27" name="TextBox 26">
          <a:extLst>
            <a:ext uri="{FF2B5EF4-FFF2-40B4-BE49-F238E27FC236}">
              <a16:creationId xmlns:a16="http://schemas.microsoft.com/office/drawing/2014/main" id="{9C7D7055-C0E2-4CF8-8004-A70622787061}"/>
            </a:ext>
          </a:extLst>
        </xdr:cNvPr>
        <xdr:cNvSpPr txBox="1"/>
      </xdr:nvSpPr>
      <xdr:spPr>
        <a:xfrm>
          <a:off x="11055927" y="77488473"/>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05"/>
  <sheetViews>
    <sheetView tabSelected="1" zoomScale="90" zoomScaleNormal="90" workbookViewId="0">
      <selection activeCell="D52" sqref="D52:D66"/>
    </sheetView>
  </sheetViews>
  <sheetFormatPr defaultColWidth="8.88671875" defaultRowHeight="15" x14ac:dyDescent="0.35"/>
  <cols>
    <col min="1" max="1" width="13.33203125" style="1" customWidth="1"/>
    <col min="2" max="2" width="8.88671875" style="1"/>
    <col min="3" max="3" width="2.6640625" style="1" customWidth="1"/>
    <col min="4" max="4" width="17.88671875" style="1" customWidth="1"/>
    <col min="5" max="5" width="4.33203125" style="1" customWidth="1"/>
    <col min="6" max="6" width="39.6640625" style="1" customWidth="1"/>
    <col min="7" max="7" width="2.6640625" style="1" customWidth="1"/>
    <col min="8" max="8" width="30" style="1" customWidth="1"/>
    <col min="9" max="9" width="2.6640625" style="1" customWidth="1"/>
    <col min="10" max="10" width="30" style="1" bestFit="1" customWidth="1"/>
    <col min="11" max="11" width="2.6640625" style="1" customWidth="1"/>
    <col min="12" max="12" width="28.88671875" style="1" customWidth="1"/>
    <col min="13" max="13" width="18.33203125" style="1" hidden="1" customWidth="1"/>
    <col min="14" max="14" width="13.88671875" style="1" hidden="1" customWidth="1"/>
    <col min="15" max="23" width="0" style="1" hidden="1" customWidth="1"/>
    <col min="24" max="16384" width="8.88671875" style="1"/>
  </cols>
  <sheetData>
    <row r="1" spans="1:11" ht="21.6" x14ac:dyDescent="0.45">
      <c r="A1" s="37" t="s">
        <v>334</v>
      </c>
    </row>
    <row r="2" spans="1:11" ht="21.6" x14ac:dyDescent="0.45">
      <c r="A2" s="37" t="s">
        <v>80</v>
      </c>
    </row>
    <row r="3" spans="1:11" x14ac:dyDescent="0.35">
      <c r="A3" s="183" t="s">
        <v>253</v>
      </c>
      <c r="B3" s="183"/>
      <c r="C3" s="183"/>
      <c r="D3" s="183"/>
      <c r="E3" s="183"/>
      <c r="F3" s="183"/>
      <c r="G3" s="183"/>
      <c r="H3" s="183"/>
      <c r="I3" s="183"/>
      <c r="J3" s="183"/>
    </row>
    <row r="4" spans="1:11" x14ac:dyDescent="0.35">
      <c r="A4" s="183"/>
      <c r="B4" s="183"/>
      <c r="C4" s="183"/>
      <c r="D4" s="183"/>
      <c r="E4" s="183"/>
      <c r="F4" s="183"/>
      <c r="G4" s="183"/>
      <c r="H4" s="183"/>
      <c r="I4" s="183"/>
      <c r="J4" s="183"/>
    </row>
    <row r="5" spans="1:11" x14ac:dyDescent="0.35">
      <c r="A5" s="183"/>
      <c r="B5" s="183"/>
      <c r="C5" s="183"/>
      <c r="D5" s="183"/>
      <c r="E5" s="183"/>
      <c r="F5" s="183"/>
      <c r="G5" s="183"/>
      <c r="H5" s="183"/>
      <c r="I5" s="183"/>
      <c r="J5" s="183"/>
    </row>
    <row r="6" spans="1:11" x14ac:dyDescent="0.35">
      <c r="A6" s="183"/>
      <c r="B6" s="183"/>
      <c r="C6" s="183"/>
      <c r="D6" s="183"/>
      <c r="E6" s="183"/>
      <c r="F6" s="183"/>
      <c r="G6" s="183"/>
      <c r="H6" s="183"/>
      <c r="I6" s="183"/>
      <c r="J6" s="183"/>
    </row>
    <row r="7" spans="1:11" x14ac:dyDescent="0.35">
      <c r="A7" s="19"/>
      <c r="B7" s="19"/>
      <c r="C7" s="19"/>
      <c r="D7" s="19"/>
      <c r="E7" s="19"/>
      <c r="F7" s="19"/>
      <c r="G7" s="19"/>
      <c r="H7" s="19"/>
      <c r="I7" s="19"/>
      <c r="J7" s="19"/>
      <c r="K7" s="19"/>
    </row>
    <row r="8" spans="1:11" x14ac:dyDescent="0.35">
      <c r="A8" s="101" t="s">
        <v>79</v>
      </c>
      <c r="B8" s="102"/>
      <c r="C8" s="102"/>
      <c r="D8" s="102"/>
      <c r="E8" s="102"/>
      <c r="F8" s="102"/>
      <c r="G8" s="19"/>
      <c r="H8" s="19"/>
      <c r="I8" s="19"/>
      <c r="J8" s="19"/>
      <c r="K8" s="19"/>
    </row>
    <row r="9" spans="1:11" x14ac:dyDescent="0.35">
      <c r="A9" s="12"/>
      <c r="B9" s="12"/>
      <c r="C9" s="12"/>
      <c r="D9" s="12"/>
      <c r="E9" s="12"/>
      <c r="F9" s="12"/>
      <c r="G9" s="12"/>
      <c r="H9" s="12"/>
      <c r="I9" s="12"/>
      <c r="J9" s="12"/>
      <c r="K9" s="12"/>
    </row>
    <row r="10" spans="1:11" ht="21.6" x14ac:dyDescent="0.45">
      <c r="A10" s="11" t="s">
        <v>78</v>
      </c>
    </row>
    <row r="11" spans="1:11" x14ac:dyDescent="0.35">
      <c r="A11" s="183" t="s">
        <v>335</v>
      </c>
      <c r="B11" s="184"/>
      <c r="C11" s="184"/>
      <c r="D11" s="184"/>
      <c r="E11" s="184"/>
      <c r="F11" s="184"/>
      <c r="G11" s="184"/>
      <c r="H11" s="184"/>
      <c r="I11" s="184"/>
      <c r="J11" s="184"/>
    </row>
    <row r="12" spans="1:11" x14ac:dyDescent="0.35">
      <c r="A12" s="184"/>
      <c r="B12" s="184"/>
      <c r="C12" s="184"/>
      <c r="D12" s="184"/>
      <c r="E12" s="184"/>
      <c r="F12" s="184"/>
      <c r="G12" s="184"/>
      <c r="H12" s="184"/>
      <c r="I12" s="184"/>
      <c r="J12" s="184"/>
    </row>
    <row r="13" spans="1:11" x14ac:dyDescent="0.35">
      <c r="A13" s="24"/>
      <c r="B13" s="24"/>
      <c r="C13" s="24"/>
      <c r="D13" s="24"/>
      <c r="E13" s="24"/>
      <c r="F13" s="24"/>
      <c r="G13" s="24"/>
      <c r="H13" s="24"/>
      <c r="I13" s="24"/>
      <c r="J13" s="24"/>
      <c r="K13" s="24"/>
    </row>
    <row r="14" spans="1:11" x14ac:dyDescent="0.35">
      <c r="A14" s="26" t="s">
        <v>77</v>
      </c>
      <c r="B14" s="1" t="s">
        <v>349</v>
      </c>
      <c r="C14" s="19"/>
      <c r="D14" s="19"/>
      <c r="E14" s="19"/>
      <c r="F14" s="19"/>
      <c r="G14" s="19"/>
      <c r="H14" s="19"/>
      <c r="I14" s="19"/>
      <c r="J14" s="19"/>
      <c r="K14" s="19"/>
    </row>
    <row r="15" spans="1:11" x14ac:dyDescent="0.35">
      <c r="A15" s="19"/>
      <c r="B15" s="19"/>
      <c r="C15" s="19"/>
      <c r="D15" s="19"/>
      <c r="E15" s="19"/>
      <c r="F15" s="19"/>
      <c r="G15" s="19"/>
      <c r="H15" s="19"/>
      <c r="I15" s="19"/>
      <c r="J15" s="19"/>
      <c r="K15" s="19"/>
    </row>
    <row r="16" spans="1:11" x14ac:dyDescent="0.35">
      <c r="A16" s="26" t="s">
        <v>76</v>
      </c>
      <c r="B16" s="1" t="s">
        <v>350</v>
      </c>
      <c r="C16" s="19"/>
      <c r="D16" s="19"/>
      <c r="E16" s="19"/>
      <c r="F16" s="19"/>
      <c r="G16" s="19"/>
      <c r="H16" s="19"/>
      <c r="I16" s="19"/>
      <c r="J16" s="19"/>
      <c r="K16" s="19"/>
    </row>
    <row r="19" spans="1:12" x14ac:dyDescent="0.35">
      <c r="A19" s="28" t="s">
        <v>75</v>
      </c>
    </row>
    <row r="20" spans="1:12" x14ac:dyDescent="0.35">
      <c r="A20" s="188" t="s">
        <v>336</v>
      </c>
      <c r="B20" s="184"/>
      <c r="C20" s="184"/>
      <c r="D20" s="184"/>
      <c r="E20" s="184"/>
      <c r="F20" s="184"/>
      <c r="G20" s="184"/>
      <c r="H20" s="184"/>
      <c r="I20" s="184"/>
      <c r="J20" s="184"/>
    </row>
    <row r="21" spans="1:12" x14ac:dyDescent="0.35">
      <c r="A21" s="184"/>
      <c r="B21" s="184"/>
      <c r="C21" s="184"/>
      <c r="D21" s="184"/>
      <c r="E21" s="184"/>
      <c r="F21" s="184"/>
      <c r="G21" s="184"/>
      <c r="H21" s="184"/>
      <c r="I21" s="184"/>
      <c r="J21" s="184"/>
    </row>
    <row r="22" spans="1:12" x14ac:dyDescent="0.35">
      <c r="A22" s="21"/>
    </row>
    <row r="23" spans="1:12" x14ac:dyDescent="0.35">
      <c r="A23" s="26" t="s">
        <v>74</v>
      </c>
      <c r="B23" s="1" t="s">
        <v>44</v>
      </c>
    </row>
    <row r="24" spans="1:12" x14ac:dyDescent="0.35">
      <c r="A24" s="21"/>
    </row>
    <row r="25" spans="1:12" ht="15.75" customHeight="1" x14ac:dyDescent="0.35">
      <c r="A25" s="26" t="s">
        <v>61</v>
      </c>
      <c r="B25" s="190" t="s">
        <v>351</v>
      </c>
      <c r="C25" s="190"/>
      <c r="D25" s="190"/>
      <c r="E25" s="190"/>
      <c r="F25" s="190"/>
      <c r="G25" s="190"/>
      <c r="H25" s="190"/>
      <c r="I25" s="190"/>
      <c r="J25" s="190"/>
      <c r="K25" s="190"/>
      <c r="L25" s="190"/>
    </row>
    <row r="26" spans="1:12" x14ac:dyDescent="0.35">
      <c r="A26" s="21"/>
      <c r="B26" s="24"/>
      <c r="C26" s="24"/>
      <c r="D26" s="24"/>
      <c r="E26" s="24"/>
      <c r="F26" s="24"/>
      <c r="G26" s="24"/>
      <c r="H26" s="24"/>
      <c r="I26" s="24"/>
      <c r="J26" s="24"/>
    </row>
    <row r="27" spans="1:12" x14ac:dyDescent="0.35">
      <c r="A27" s="26" t="s">
        <v>73</v>
      </c>
      <c r="B27" s="1" t="s">
        <v>42</v>
      </c>
    </row>
    <row r="28" spans="1:12" x14ac:dyDescent="0.35">
      <c r="A28" s="21"/>
    </row>
    <row r="29" spans="1:12" x14ac:dyDescent="0.35">
      <c r="A29" s="26" t="s">
        <v>72</v>
      </c>
      <c r="B29" s="1" t="s">
        <v>40</v>
      </c>
    </row>
    <row r="30" spans="1:12" x14ac:dyDescent="0.35">
      <c r="A30" s="26"/>
    </row>
    <row r="31" spans="1:12" x14ac:dyDescent="0.35">
      <c r="A31" s="28"/>
    </row>
    <row r="32" spans="1:12" x14ac:dyDescent="0.35">
      <c r="A32" s="28" t="s">
        <v>337</v>
      </c>
    </row>
    <row r="33" spans="1:16" x14ac:dyDescent="0.35">
      <c r="A33" s="26" t="s">
        <v>71</v>
      </c>
      <c r="B33" s="183" t="s">
        <v>331</v>
      </c>
      <c r="C33" s="184"/>
      <c r="D33" s="184"/>
      <c r="E33" s="184"/>
      <c r="F33" s="184"/>
      <c r="G33" s="184"/>
      <c r="H33" s="184"/>
      <c r="I33" s="184"/>
      <c r="J33" s="184"/>
    </row>
    <row r="34" spans="1:16" x14ac:dyDescent="0.35">
      <c r="A34" s="28"/>
      <c r="B34" s="184"/>
      <c r="C34" s="184"/>
      <c r="D34" s="184"/>
      <c r="E34" s="184"/>
      <c r="F34" s="184"/>
      <c r="G34" s="184"/>
      <c r="H34" s="184"/>
      <c r="I34" s="184"/>
      <c r="J34" s="184"/>
    </row>
    <row r="35" spans="1:16" x14ac:dyDescent="0.35">
      <c r="A35" s="28"/>
      <c r="B35" s="24"/>
      <c r="C35" s="24"/>
      <c r="D35" s="24"/>
      <c r="E35" s="24"/>
      <c r="F35" s="24"/>
      <c r="G35" s="24"/>
      <c r="H35" s="24"/>
      <c r="I35" s="24"/>
      <c r="J35" s="24"/>
      <c r="K35" s="24"/>
    </row>
    <row r="36" spans="1:16" x14ac:dyDescent="0.35">
      <c r="A36" s="28"/>
      <c r="B36" s="24"/>
      <c r="C36" s="24"/>
      <c r="D36" s="24"/>
      <c r="E36" s="24"/>
      <c r="F36" s="24"/>
      <c r="G36" s="24"/>
      <c r="H36" s="24"/>
      <c r="I36" s="24"/>
      <c r="J36" s="24"/>
      <c r="K36" s="24"/>
    </row>
    <row r="37" spans="1:16" x14ac:dyDescent="0.35">
      <c r="A37" s="28"/>
      <c r="B37" s="24"/>
      <c r="C37" s="24"/>
      <c r="D37" s="24"/>
      <c r="E37" s="24"/>
      <c r="F37" s="24"/>
      <c r="G37" s="24"/>
      <c r="H37" s="24"/>
      <c r="I37" s="24"/>
      <c r="J37" s="24"/>
      <c r="K37" s="24"/>
    </row>
    <row r="38" spans="1:16" x14ac:dyDescent="0.35">
      <c r="A38" s="28"/>
    </row>
    <row r="39" spans="1:16" x14ac:dyDescent="0.35">
      <c r="A39" s="8" t="s">
        <v>70</v>
      </c>
      <c r="B39" s="8" t="s">
        <v>69</v>
      </c>
      <c r="F39" s="138"/>
      <c r="H39" s="1" t="s">
        <v>66</v>
      </c>
    </row>
    <row r="40" spans="1:16" x14ac:dyDescent="0.35">
      <c r="A40" s="8" t="s">
        <v>68</v>
      </c>
      <c r="B40" s="8" t="s">
        <v>67</v>
      </c>
      <c r="F40" s="138"/>
      <c r="H40" s="1" t="s">
        <v>66</v>
      </c>
      <c r="M40" s="122" t="s">
        <v>277</v>
      </c>
      <c r="N40" s="180" t="s">
        <v>279</v>
      </c>
      <c r="O40" s="180"/>
    </row>
    <row r="41" spans="1:16" x14ac:dyDescent="0.35">
      <c r="B41" s="8" t="s">
        <v>65</v>
      </c>
      <c r="F41" s="139"/>
      <c r="H41" s="1" t="s">
        <v>32</v>
      </c>
      <c r="J41" s="189" t="s">
        <v>339</v>
      </c>
      <c r="K41" s="189"/>
      <c r="L41" s="189"/>
      <c r="M41" s="122" t="s">
        <v>278</v>
      </c>
      <c r="N41" s="180" t="s">
        <v>280</v>
      </c>
      <c r="O41" s="180"/>
    </row>
    <row r="42" spans="1:16" x14ac:dyDescent="0.35">
      <c r="A42" s="8"/>
      <c r="B42" s="8" t="s">
        <v>64</v>
      </c>
      <c r="F42" s="139"/>
      <c r="H42" s="1" t="s">
        <v>30</v>
      </c>
    </row>
    <row r="43" spans="1:16" x14ac:dyDescent="0.35">
      <c r="A43" s="8"/>
      <c r="B43" s="185" t="s">
        <v>338</v>
      </c>
      <c r="C43" s="184"/>
      <c r="D43" s="184"/>
      <c r="E43" s="184"/>
      <c r="F43" s="184"/>
      <c r="G43" s="184"/>
      <c r="H43" s="184"/>
    </row>
    <row r="44" spans="1:16" ht="15" customHeight="1" x14ac:dyDescent="0.35">
      <c r="B44" s="184"/>
      <c r="C44" s="184"/>
      <c r="D44" s="184"/>
      <c r="E44" s="184"/>
      <c r="F44" s="184"/>
      <c r="G44" s="184"/>
      <c r="H44" s="184"/>
      <c r="J44" s="139"/>
      <c r="K44" s="99" t="s">
        <v>29</v>
      </c>
      <c r="L44" s="21" t="s">
        <v>355</v>
      </c>
      <c r="M44" s="181" t="s">
        <v>282</v>
      </c>
      <c r="N44" s="181"/>
      <c r="O44" s="181"/>
      <c r="P44" s="181"/>
    </row>
    <row r="45" spans="1:16" x14ac:dyDescent="0.35">
      <c r="B45" s="184"/>
      <c r="C45" s="184"/>
      <c r="D45" s="184"/>
      <c r="E45" s="184"/>
      <c r="F45" s="184"/>
      <c r="G45" s="184"/>
      <c r="H45" s="184"/>
      <c r="J45" s="139"/>
      <c r="L45" s="21" t="s">
        <v>250</v>
      </c>
    </row>
    <row r="46" spans="1:16" x14ac:dyDescent="0.35">
      <c r="B46" s="184"/>
      <c r="C46" s="184"/>
      <c r="D46" s="184"/>
      <c r="E46" s="184"/>
      <c r="F46" s="184"/>
      <c r="G46" s="184"/>
      <c r="H46" s="184"/>
      <c r="J46" s="22">
        <f>-J45+J44</f>
        <v>0</v>
      </c>
      <c r="L46" s="21"/>
    </row>
    <row r="47" spans="1:16" x14ac:dyDescent="0.35">
      <c r="B47" s="19"/>
      <c r="C47" s="19"/>
      <c r="D47" s="19"/>
      <c r="E47" s="19"/>
      <c r="F47" s="19"/>
      <c r="G47" s="19"/>
      <c r="H47" s="19"/>
    </row>
    <row r="48" spans="1:16" x14ac:dyDescent="0.35">
      <c r="B48" s="19"/>
      <c r="C48" s="20" t="s">
        <v>251</v>
      </c>
      <c r="D48" s="19"/>
      <c r="E48" s="19"/>
      <c r="F48" s="19"/>
      <c r="G48" s="19"/>
      <c r="H48" s="19"/>
    </row>
    <row r="49" spans="2:25" x14ac:dyDescent="0.35">
      <c r="B49" s="19"/>
      <c r="C49" s="19"/>
      <c r="D49" s="19"/>
      <c r="E49" s="19"/>
      <c r="F49" s="19"/>
      <c r="G49" s="19"/>
      <c r="H49" s="19"/>
    </row>
    <row r="50" spans="2:25" x14ac:dyDescent="0.35">
      <c r="F50" s="18" t="s">
        <v>27</v>
      </c>
      <c r="H50" s="18" t="s">
        <v>25</v>
      </c>
      <c r="J50" s="18" t="s">
        <v>24</v>
      </c>
      <c r="L50" s="18" t="s">
        <v>63</v>
      </c>
    </row>
    <row r="51" spans="2:25" ht="75" x14ac:dyDescent="0.35">
      <c r="B51" s="7" t="s">
        <v>3</v>
      </c>
      <c r="D51" s="7" t="s">
        <v>2</v>
      </c>
      <c r="F51" s="17" t="s">
        <v>340</v>
      </c>
      <c r="H51" s="17" t="s">
        <v>23</v>
      </c>
      <c r="J51" s="17" t="s">
        <v>341</v>
      </c>
      <c r="L51" s="17" t="s">
        <v>62</v>
      </c>
    </row>
    <row r="52" spans="2:25" x14ac:dyDescent="0.35">
      <c r="B52" s="1">
        <v>1000</v>
      </c>
      <c r="D52" s="35"/>
      <c r="F52" s="3">
        <f>(SUM($F$39*$D52))</f>
        <v>0</v>
      </c>
      <c r="H52" s="3">
        <f>SUM($F$40*D52)</f>
        <v>0</v>
      </c>
      <c r="J52" s="3">
        <f t="shared" ref="J52:J67" si="0">SUM($F$41*D52)</f>
        <v>0</v>
      </c>
      <c r="L52" s="3">
        <f t="shared" ref="L52:L67" si="1">SUM($F$42*D52)</f>
        <v>0</v>
      </c>
      <c r="M52" s="36"/>
      <c r="N52" s="36"/>
      <c r="O52" s="36"/>
      <c r="P52" s="36"/>
      <c r="Q52" s="36"/>
      <c r="R52" s="36"/>
      <c r="S52" s="36"/>
      <c r="T52" s="36"/>
      <c r="U52" s="36"/>
      <c r="V52" s="36"/>
      <c r="W52" s="36"/>
      <c r="X52" s="36"/>
      <c r="Y52" s="36"/>
    </row>
    <row r="53" spans="2:25" x14ac:dyDescent="0.35">
      <c r="B53" s="1">
        <v>2100</v>
      </c>
      <c r="D53" s="35"/>
      <c r="F53" s="3">
        <f t="shared" ref="F53:F67" si="2">SUM($F$39*$D53)</f>
        <v>0</v>
      </c>
      <c r="H53" s="3">
        <f t="shared" ref="H53:H67" si="3">SUM($F$40*D53)</f>
        <v>0</v>
      </c>
      <c r="J53" s="3">
        <f t="shared" si="0"/>
        <v>0</v>
      </c>
      <c r="L53" s="3">
        <f t="shared" si="1"/>
        <v>0</v>
      </c>
    </row>
    <row r="54" spans="2:25" x14ac:dyDescent="0.35">
      <c r="B54" s="1">
        <v>2210</v>
      </c>
      <c r="D54" s="35"/>
      <c r="F54" s="3">
        <f t="shared" si="2"/>
        <v>0</v>
      </c>
      <c r="H54" s="3">
        <f t="shared" si="3"/>
        <v>0</v>
      </c>
      <c r="J54" s="3">
        <f t="shared" si="0"/>
        <v>0</v>
      </c>
      <c r="L54" s="3">
        <f t="shared" si="1"/>
        <v>0</v>
      </c>
      <c r="N54" s="182"/>
      <c r="O54" s="182"/>
      <c r="P54" s="182"/>
      <c r="Q54" s="182"/>
    </row>
    <row r="55" spans="2:25" x14ac:dyDescent="0.35">
      <c r="B55" s="1">
        <v>2213</v>
      </c>
      <c r="D55" s="35"/>
      <c r="F55" s="3">
        <f>SUM($F$39*$D55)</f>
        <v>0</v>
      </c>
      <c r="H55" s="3">
        <f t="shared" si="3"/>
        <v>0</v>
      </c>
      <c r="J55" s="3">
        <f t="shared" si="0"/>
        <v>0</v>
      </c>
      <c r="L55" s="3">
        <f t="shared" si="1"/>
        <v>0</v>
      </c>
    </row>
    <row r="56" spans="2:25" x14ac:dyDescent="0.35">
      <c r="B56" s="1">
        <v>2220</v>
      </c>
      <c r="D56" s="35"/>
      <c r="F56" s="3">
        <f>SUM($F$39*$D56)</f>
        <v>0</v>
      </c>
      <c r="H56" s="3">
        <f t="shared" si="3"/>
        <v>0</v>
      </c>
      <c r="J56" s="3">
        <f t="shared" si="0"/>
        <v>0</v>
      </c>
      <c r="L56" s="3">
        <f t="shared" si="1"/>
        <v>0</v>
      </c>
    </row>
    <row r="57" spans="2:25" x14ac:dyDescent="0.35">
      <c r="B57" s="1">
        <v>2230</v>
      </c>
      <c r="D57" s="35"/>
      <c r="F57" s="3">
        <f t="shared" si="2"/>
        <v>0</v>
      </c>
      <c r="H57" s="3">
        <f t="shared" si="3"/>
        <v>0</v>
      </c>
      <c r="J57" s="3">
        <f t="shared" si="0"/>
        <v>0</v>
      </c>
      <c r="L57" s="3">
        <f t="shared" si="1"/>
        <v>0</v>
      </c>
    </row>
    <row r="58" spans="2:25" x14ac:dyDescent="0.35">
      <c r="B58" s="1">
        <v>2300</v>
      </c>
      <c r="D58" s="35"/>
      <c r="F58" s="3">
        <f t="shared" si="2"/>
        <v>0</v>
      </c>
      <c r="H58" s="3">
        <f t="shared" si="3"/>
        <v>0</v>
      </c>
      <c r="J58" s="3">
        <f t="shared" si="0"/>
        <v>0</v>
      </c>
      <c r="L58" s="3">
        <f t="shared" si="1"/>
        <v>0</v>
      </c>
    </row>
    <row r="59" spans="2:25" x14ac:dyDescent="0.35">
      <c r="B59" s="1">
        <v>2400</v>
      </c>
      <c r="D59" s="35"/>
      <c r="F59" s="3">
        <f t="shared" si="2"/>
        <v>0</v>
      </c>
      <c r="H59" s="3">
        <f t="shared" si="3"/>
        <v>0</v>
      </c>
      <c r="J59" s="3">
        <f t="shared" si="0"/>
        <v>0</v>
      </c>
      <c r="L59" s="3">
        <f t="shared" si="1"/>
        <v>0</v>
      </c>
    </row>
    <row r="60" spans="2:25" x14ac:dyDescent="0.35">
      <c r="B60" s="1">
        <v>2500</v>
      </c>
      <c r="D60" s="35"/>
      <c r="F60" s="3">
        <f>SUM($F$39*$D60)</f>
        <v>0</v>
      </c>
      <c r="H60" s="3">
        <f t="shared" si="3"/>
        <v>0</v>
      </c>
      <c r="J60" s="3">
        <f t="shared" si="0"/>
        <v>0</v>
      </c>
      <c r="L60" s="3">
        <f t="shared" si="1"/>
        <v>0</v>
      </c>
    </row>
    <row r="61" spans="2:25" x14ac:dyDescent="0.35">
      <c r="B61" s="1">
        <v>2600</v>
      </c>
      <c r="D61" s="35"/>
      <c r="F61" s="3">
        <f t="shared" si="2"/>
        <v>0</v>
      </c>
      <c r="H61" s="3">
        <f t="shared" si="3"/>
        <v>0</v>
      </c>
      <c r="J61" s="3">
        <f t="shared" si="0"/>
        <v>0</v>
      </c>
      <c r="L61" s="3">
        <f t="shared" si="1"/>
        <v>0</v>
      </c>
    </row>
    <row r="62" spans="2:25" x14ac:dyDescent="0.35">
      <c r="B62" s="1">
        <v>2700</v>
      </c>
      <c r="D62" s="35"/>
      <c r="F62" s="3">
        <f t="shared" si="2"/>
        <v>0</v>
      </c>
      <c r="H62" s="3">
        <f t="shared" si="3"/>
        <v>0</v>
      </c>
      <c r="J62" s="3">
        <f t="shared" si="0"/>
        <v>0</v>
      </c>
      <c r="L62" s="3">
        <f t="shared" si="1"/>
        <v>0</v>
      </c>
    </row>
    <row r="63" spans="2:25" x14ac:dyDescent="0.35">
      <c r="B63" s="1">
        <v>2800</v>
      </c>
      <c r="D63" s="35"/>
      <c r="F63" s="3">
        <f t="shared" si="2"/>
        <v>0</v>
      </c>
      <c r="H63" s="3">
        <f t="shared" si="3"/>
        <v>0</v>
      </c>
      <c r="J63" s="3">
        <f t="shared" si="0"/>
        <v>0</v>
      </c>
      <c r="L63" s="3">
        <f t="shared" si="1"/>
        <v>0</v>
      </c>
    </row>
    <row r="64" spans="2:25" x14ac:dyDescent="0.35">
      <c r="B64" s="1">
        <v>2900</v>
      </c>
      <c r="D64" s="35"/>
      <c r="F64" s="3">
        <f t="shared" si="2"/>
        <v>0</v>
      </c>
      <c r="H64" s="3">
        <f t="shared" si="3"/>
        <v>0</v>
      </c>
      <c r="J64" s="3">
        <f t="shared" si="0"/>
        <v>0</v>
      </c>
      <c r="L64" s="3">
        <f t="shared" si="1"/>
        <v>0</v>
      </c>
    </row>
    <row r="65" spans="2:12" x14ac:dyDescent="0.35">
      <c r="B65" s="1">
        <v>3100</v>
      </c>
      <c r="D65" s="34"/>
      <c r="F65" s="3">
        <f t="shared" si="2"/>
        <v>0</v>
      </c>
      <c r="H65" s="3">
        <f t="shared" si="3"/>
        <v>0</v>
      </c>
      <c r="J65" s="3">
        <f t="shared" si="0"/>
        <v>0</v>
      </c>
      <c r="L65" s="3">
        <f t="shared" si="1"/>
        <v>0</v>
      </c>
    </row>
    <row r="66" spans="2:12" x14ac:dyDescent="0.35">
      <c r="B66" s="1">
        <v>3200</v>
      </c>
      <c r="D66" s="34"/>
      <c r="F66" s="3">
        <f t="shared" si="2"/>
        <v>0</v>
      </c>
      <c r="H66" s="3">
        <f t="shared" si="3"/>
        <v>0</v>
      </c>
      <c r="J66" s="3">
        <f t="shared" si="0"/>
        <v>0</v>
      </c>
      <c r="L66" s="3">
        <f t="shared" si="1"/>
        <v>0</v>
      </c>
    </row>
    <row r="67" spans="2:12" x14ac:dyDescent="0.35">
      <c r="B67" s="1">
        <v>3300</v>
      </c>
      <c r="D67" s="34"/>
      <c r="F67" s="3">
        <f t="shared" si="2"/>
        <v>0</v>
      </c>
      <c r="H67" s="3">
        <f t="shared" si="3"/>
        <v>0</v>
      </c>
      <c r="J67" s="3">
        <f t="shared" si="0"/>
        <v>0</v>
      </c>
      <c r="L67" s="3">
        <f t="shared" si="1"/>
        <v>0</v>
      </c>
    </row>
    <row r="68" spans="2:12" x14ac:dyDescent="0.35">
      <c r="D68" s="33"/>
      <c r="F68" s="4"/>
      <c r="H68" s="4"/>
      <c r="J68" s="4"/>
      <c r="L68" s="4"/>
    </row>
    <row r="69" spans="2:12" x14ac:dyDescent="0.35">
      <c r="D69" s="103">
        <f>SUM(D52:D68)</f>
        <v>0</v>
      </c>
      <c r="F69" s="3">
        <f>SUM(F52:F68)</f>
        <v>0</v>
      </c>
      <c r="H69" s="3">
        <f>SUM(H52:H68)</f>
        <v>0</v>
      </c>
      <c r="J69" s="3">
        <f>SUM(J52:J68)</f>
        <v>0</v>
      </c>
      <c r="L69" s="3">
        <f>SUM(L52:L68)</f>
        <v>0</v>
      </c>
    </row>
    <row r="70" spans="2:12" ht="60" x14ac:dyDescent="0.35">
      <c r="F70" s="9" t="s">
        <v>342</v>
      </c>
      <c r="H70" s="2" t="s">
        <v>21</v>
      </c>
      <c r="J70" s="9" t="s">
        <v>343</v>
      </c>
      <c r="L70" s="2" t="s">
        <v>20</v>
      </c>
    </row>
    <row r="71" spans="2:12" x14ac:dyDescent="0.35">
      <c r="F71" s="9"/>
      <c r="H71" s="2"/>
      <c r="J71" s="9"/>
    </row>
    <row r="87" spans="1:10" x14ac:dyDescent="0.35">
      <c r="A87" s="8" t="s">
        <v>61</v>
      </c>
      <c r="B87" s="8" t="s">
        <v>52</v>
      </c>
      <c r="F87" s="1" t="s">
        <v>17</v>
      </c>
      <c r="H87" s="32"/>
      <c r="J87" s="20" t="s">
        <v>304</v>
      </c>
    </row>
    <row r="88" spans="1:10" x14ac:dyDescent="0.35">
      <c r="B88" s="8" t="s">
        <v>60</v>
      </c>
      <c r="F88" s="1" t="s">
        <v>59</v>
      </c>
      <c r="H88" s="31"/>
      <c r="J88" s="20" t="s">
        <v>305</v>
      </c>
    </row>
    <row r="89" spans="1:10" x14ac:dyDescent="0.35">
      <c r="F89" s="1" t="s">
        <v>14</v>
      </c>
      <c r="H89" s="3">
        <f>SUM(H87+H88)</f>
        <v>0</v>
      </c>
    </row>
    <row r="90" spans="1:10" x14ac:dyDescent="0.35">
      <c r="D90" s="10"/>
    </row>
    <row r="91" spans="1:10" x14ac:dyDescent="0.35">
      <c r="F91" s="10">
        <f>SUM(H87+H88)</f>
        <v>0</v>
      </c>
      <c r="H91" s="1" t="s">
        <v>58</v>
      </c>
    </row>
    <row r="92" spans="1:10" ht="15" customHeight="1" x14ac:dyDescent="0.35">
      <c r="D92" s="30"/>
    </row>
    <row r="93" spans="1:10" ht="15" customHeight="1" x14ac:dyDescent="0.35">
      <c r="B93" s="185" t="s">
        <v>57</v>
      </c>
      <c r="C93" s="183"/>
      <c r="D93" s="183"/>
      <c r="E93" s="183"/>
      <c r="F93" s="183"/>
      <c r="G93" s="183"/>
      <c r="H93" s="183"/>
    </row>
    <row r="94" spans="1:10" ht="15" customHeight="1" x14ac:dyDescent="0.35">
      <c r="B94" s="185"/>
      <c r="C94" s="183"/>
      <c r="D94" s="183"/>
      <c r="E94" s="183"/>
      <c r="F94" s="183"/>
      <c r="G94" s="183"/>
      <c r="H94" s="183"/>
    </row>
    <row r="95" spans="1:10" ht="15" customHeight="1" x14ac:dyDescent="0.35">
      <c r="B95" s="183"/>
      <c r="C95" s="183"/>
      <c r="D95" s="183"/>
      <c r="E95" s="183"/>
      <c r="F95" s="183"/>
      <c r="G95" s="183"/>
      <c r="H95" s="183"/>
    </row>
    <row r="96" spans="1:10" ht="15" customHeight="1" x14ac:dyDescent="0.35">
      <c r="B96" s="19"/>
      <c r="C96" s="19"/>
      <c r="D96" s="19"/>
      <c r="E96" s="19"/>
      <c r="F96" s="19"/>
      <c r="G96" s="19"/>
      <c r="H96" s="19"/>
    </row>
    <row r="97" spans="2:8" ht="15" customHeight="1" x14ac:dyDescent="0.35">
      <c r="B97" s="19"/>
      <c r="C97" s="19"/>
      <c r="D97" s="19"/>
      <c r="E97" s="19"/>
      <c r="F97" s="19"/>
      <c r="G97" s="19"/>
      <c r="H97" s="19"/>
    </row>
    <row r="98" spans="2:8" x14ac:dyDescent="0.35">
      <c r="B98" s="7" t="s">
        <v>3</v>
      </c>
      <c r="D98" s="7" t="s">
        <v>2</v>
      </c>
      <c r="F98" s="7" t="s">
        <v>12</v>
      </c>
    </row>
    <row r="99" spans="2:8" x14ac:dyDescent="0.35">
      <c r="B99" s="1">
        <v>2300</v>
      </c>
      <c r="D99" s="35"/>
      <c r="F99" s="3">
        <f t="shared" ref="F99:F105" si="4">SUM($F$91*D99)</f>
        <v>0</v>
      </c>
    </row>
    <row r="100" spans="2:8" x14ac:dyDescent="0.35">
      <c r="B100" s="1">
        <v>2500</v>
      </c>
      <c r="D100" s="35"/>
      <c r="F100" s="3">
        <f t="shared" si="4"/>
        <v>0</v>
      </c>
    </row>
    <row r="101" spans="2:8" x14ac:dyDescent="0.35">
      <c r="B101" s="1">
        <v>2600</v>
      </c>
      <c r="D101" s="35"/>
      <c r="F101" s="3">
        <f t="shared" si="4"/>
        <v>0</v>
      </c>
    </row>
    <row r="102" spans="2:8" x14ac:dyDescent="0.35">
      <c r="B102" s="1">
        <v>2700</v>
      </c>
      <c r="D102" s="35"/>
      <c r="F102" s="3">
        <f t="shared" si="4"/>
        <v>0</v>
      </c>
    </row>
    <row r="103" spans="2:8" x14ac:dyDescent="0.35">
      <c r="B103" s="1">
        <v>2800</v>
      </c>
      <c r="D103" s="35"/>
      <c r="F103" s="3">
        <f t="shared" si="4"/>
        <v>0</v>
      </c>
    </row>
    <row r="104" spans="2:8" x14ac:dyDescent="0.35">
      <c r="B104" s="1">
        <v>2900</v>
      </c>
      <c r="D104" s="35"/>
      <c r="F104" s="3">
        <f t="shared" si="4"/>
        <v>0</v>
      </c>
    </row>
    <row r="105" spans="2:8" x14ac:dyDescent="0.35">
      <c r="B105" s="1">
        <v>3100</v>
      </c>
      <c r="D105" s="117"/>
      <c r="F105" s="4">
        <f t="shared" si="4"/>
        <v>0</v>
      </c>
    </row>
    <row r="106" spans="2:8" x14ac:dyDescent="0.35">
      <c r="D106" s="103">
        <f>SUM(D99:D105)</f>
        <v>0</v>
      </c>
      <c r="F106" s="3">
        <f>SUM(F99:F105)</f>
        <v>0</v>
      </c>
    </row>
    <row r="107" spans="2:8" x14ac:dyDescent="0.35">
      <c r="F107" s="186" t="s">
        <v>344</v>
      </c>
    </row>
    <row r="108" spans="2:8" x14ac:dyDescent="0.35">
      <c r="F108" s="186"/>
    </row>
    <row r="110" spans="2:8" x14ac:dyDescent="0.35">
      <c r="B110" s="187" t="s">
        <v>11</v>
      </c>
      <c r="C110" s="184"/>
      <c r="D110" s="184"/>
      <c r="E110" s="184"/>
      <c r="F110" s="184"/>
      <c r="G110" s="184"/>
      <c r="H110" s="184"/>
    </row>
    <row r="111" spans="2:8" x14ac:dyDescent="0.35">
      <c r="B111" s="187"/>
      <c r="C111" s="184"/>
      <c r="D111" s="184"/>
      <c r="E111" s="184"/>
      <c r="F111" s="184"/>
      <c r="G111" s="184"/>
      <c r="H111" s="184"/>
    </row>
    <row r="112" spans="2:8" x14ac:dyDescent="0.35">
      <c r="B112" s="184"/>
      <c r="C112" s="184"/>
      <c r="D112" s="184"/>
      <c r="E112" s="184"/>
      <c r="F112" s="184"/>
      <c r="G112" s="184"/>
      <c r="H112" s="184"/>
    </row>
    <row r="114" spans="1:6" x14ac:dyDescent="0.35">
      <c r="A114" s="8" t="s">
        <v>56</v>
      </c>
      <c r="B114" s="8" t="s">
        <v>55</v>
      </c>
    </row>
    <row r="115" spans="1:6" x14ac:dyDescent="0.35">
      <c r="A115" s="8"/>
      <c r="B115" s="8"/>
    </row>
    <row r="116" spans="1:6" x14ac:dyDescent="0.35">
      <c r="A116" s="8"/>
      <c r="B116" s="7" t="s">
        <v>3</v>
      </c>
      <c r="D116" s="7" t="s">
        <v>2</v>
      </c>
      <c r="F116" s="29" t="s">
        <v>54</v>
      </c>
    </row>
    <row r="117" spans="1:6" x14ac:dyDescent="0.35">
      <c r="A117" s="8"/>
      <c r="B117" s="1">
        <v>2300</v>
      </c>
      <c r="D117" s="140">
        <f>D99</f>
        <v>0</v>
      </c>
      <c r="F117" s="3">
        <f t="shared" ref="F117:F123" si="5">SUM($H$88*D117)</f>
        <v>0</v>
      </c>
    </row>
    <row r="118" spans="1:6" x14ac:dyDescent="0.35">
      <c r="A118" s="8"/>
      <c r="B118" s="1">
        <v>2500</v>
      </c>
      <c r="D118" s="140">
        <f t="shared" ref="D118:D123" si="6">D100</f>
        <v>0</v>
      </c>
      <c r="F118" s="3">
        <f t="shared" si="5"/>
        <v>0</v>
      </c>
    </row>
    <row r="119" spans="1:6" x14ac:dyDescent="0.35">
      <c r="A119" s="8"/>
      <c r="B119" s="1">
        <v>2600</v>
      </c>
      <c r="D119" s="140">
        <f t="shared" si="6"/>
        <v>0</v>
      </c>
      <c r="F119" s="3">
        <f t="shared" si="5"/>
        <v>0</v>
      </c>
    </row>
    <row r="120" spans="1:6" x14ac:dyDescent="0.35">
      <c r="A120" s="8"/>
      <c r="B120" s="1">
        <v>2700</v>
      </c>
      <c r="D120" s="140">
        <f t="shared" si="6"/>
        <v>0</v>
      </c>
      <c r="F120" s="3">
        <f t="shared" si="5"/>
        <v>0</v>
      </c>
    </row>
    <row r="121" spans="1:6" x14ac:dyDescent="0.35">
      <c r="A121" s="8"/>
      <c r="B121" s="1">
        <v>2800</v>
      </c>
      <c r="D121" s="140">
        <f t="shared" si="6"/>
        <v>0</v>
      </c>
      <c r="F121" s="3">
        <f t="shared" si="5"/>
        <v>0</v>
      </c>
    </row>
    <row r="122" spans="1:6" x14ac:dyDescent="0.35">
      <c r="A122" s="8"/>
      <c r="B122" s="1">
        <v>2900</v>
      </c>
      <c r="D122" s="140">
        <f t="shared" si="6"/>
        <v>0</v>
      </c>
      <c r="F122" s="3">
        <f t="shared" si="5"/>
        <v>0</v>
      </c>
    </row>
    <row r="123" spans="1:6" x14ac:dyDescent="0.35">
      <c r="A123" s="8"/>
      <c r="B123" s="1">
        <v>3100</v>
      </c>
      <c r="D123" s="140">
        <f t="shared" si="6"/>
        <v>0</v>
      </c>
      <c r="F123" s="4">
        <f t="shared" si="5"/>
        <v>0</v>
      </c>
    </row>
    <row r="124" spans="1:6" x14ac:dyDescent="0.35">
      <c r="A124" s="8"/>
      <c r="D124" s="103">
        <f>SUM(D117:D123)</f>
        <v>0</v>
      </c>
      <c r="F124" s="3">
        <f>SUM(F117:F123)</f>
        <v>0</v>
      </c>
    </row>
    <row r="125" spans="1:6" x14ac:dyDescent="0.35">
      <c r="A125" s="8"/>
      <c r="B125" s="8"/>
      <c r="F125" s="9" t="s">
        <v>7</v>
      </c>
    </row>
    <row r="126" spans="1:6" x14ac:dyDescent="0.35">
      <c r="A126" s="8"/>
      <c r="B126" s="8"/>
    </row>
    <row r="127" spans="1:6" x14ac:dyDescent="0.35">
      <c r="A127" s="8" t="s">
        <v>53</v>
      </c>
      <c r="B127" s="8" t="s">
        <v>52</v>
      </c>
      <c r="F127" s="8" t="s">
        <v>51</v>
      </c>
    </row>
    <row r="128" spans="1:6" x14ac:dyDescent="0.35">
      <c r="A128" s="8"/>
      <c r="B128" s="8"/>
    </row>
    <row r="129" spans="1:6" x14ac:dyDescent="0.35">
      <c r="A129" s="8"/>
      <c r="B129" s="7" t="s">
        <v>3</v>
      </c>
      <c r="D129" s="7" t="s">
        <v>2</v>
      </c>
      <c r="F129" s="29" t="s">
        <v>50</v>
      </c>
    </row>
    <row r="130" spans="1:6" x14ac:dyDescent="0.35">
      <c r="A130" s="8"/>
      <c r="B130" s="1">
        <v>2300</v>
      </c>
      <c r="D130" s="140">
        <f>D99</f>
        <v>0</v>
      </c>
      <c r="F130" s="3">
        <f t="shared" ref="F130:F136" si="7">SUM($H$87*D130)</f>
        <v>0</v>
      </c>
    </row>
    <row r="131" spans="1:6" x14ac:dyDescent="0.35">
      <c r="A131" s="8"/>
      <c r="B131" s="1">
        <v>2500</v>
      </c>
      <c r="D131" s="140">
        <f t="shared" ref="D131:D136" si="8">D100</f>
        <v>0</v>
      </c>
      <c r="F131" s="3">
        <f t="shared" si="7"/>
        <v>0</v>
      </c>
    </row>
    <row r="132" spans="1:6" x14ac:dyDescent="0.35">
      <c r="A132" s="8"/>
      <c r="B132" s="1">
        <v>2600</v>
      </c>
      <c r="D132" s="140">
        <f t="shared" si="8"/>
        <v>0</v>
      </c>
      <c r="F132" s="3">
        <f t="shared" si="7"/>
        <v>0</v>
      </c>
    </row>
    <row r="133" spans="1:6" x14ac:dyDescent="0.35">
      <c r="A133" s="8"/>
      <c r="B133" s="1">
        <v>2700</v>
      </c>
      <c r="D133" s="140">
        <f t="shared" si="8"/>
        <v>0</v>
      </c>
      <c r="F133" s="3">
        <f t="shared" si="7"/>
        <v>0</v>
      </c>
    </row>
    <row r="134" spans="1:6" x14ac:dyDescent="0.35">
      <c r="A134" s="8"/>
      <c r="B134" s="1">
        <v>2800</v>
      </c>
      <c r="D134" s="140">
        <f t="shared" si="8"/>
        <v>0</v>
      </c>
      <c r="F134" s="3">
        <f t="shared" si="7"/>
        <v>0</v>
      </c>
    </row>
    <row r="135" spans="1:6" x14ac:dyDescent="0.35">
      <c r="A135" s="8"/>
      <c r="B135" s="1">
        <v>2900</v>
      </c>
      <c r="D135" s="140">
        <f t="shared" si="8"/>
        <v>0</v>
      </c>
      <c r="F135" s="3">
        <f t="shared" si="7"/>
        <v>0</v>
      </c>
    </row>
    <row r="136" spans="1:6" x14ac:dyDescent="0.35">
      <c r="A136" s="8"/>
      <c r="B136" s="1">
        <v>3100</v>
      </c>
      <c r="D136" s="140">
        <f t="shared" si="8"/>
        <v>0</v>
      </c>
      <c r="F136" s="4">
        <f t="shared" si="7"/>
        <v>0</v>
      </c>
    </row>
    <row r="137" spans="1:6" x14ac:dyDescent="0.35">
      <c r="A137" s="8"/>
      <c r="D137" s="103">
        <f>SUM(D130:D136)</f>
        <v>0</v>
      </c>
      <c r="F137" s="3">
        <f>SUM(F130:F136)</f>
        <v>0</v>
      </c>
    </row>
    <row r="138" spans="1:6" ht="30" x14ac:dyDescent="0.35">
      <c r="A138" s="8"/>
      <c r="B138" s="8"/>
      <c r="F138" s="2" t="s">
        <v>0</v>
      </c>
    </row>
    <row r="160" spans="1:11" x14ac:dyDescent="0.35">
      <c r="A160" s="12"/>
      <c r="B160" s="12"/>
      <c r="C160" s="12"/>
      <c r="D160" s="12"/>
      <c r="E160" s="12"/>
      <c r="F160" s="12"/>
      <c r="G160" s="12"/>
      <c r="H160" s="12"/>
      <c r="I160" s="12"/>
      <c r="J160" s="12"/>
      <c r="K160" s="12"/>
    </row>
    <row r="162" spans="1:11" ht="21.6" x14ac:dyDescent="0.45">
      <c r="A162" s="11" t="s">
        <v>49</v>
      </c>
    </row>
    <row r="163" spans="1:11" x14ac:dyDescent="0.35">
      <c r="A163" s="183" t="s">
        <v>345</v>
      </c>
      <c r="B163" s="184"/>
      <c r="C163" s="184"/>
      <c r="D163" s="184"/>
      <c r="E163" s="184"/>
      <c r="F163" s="184"/>
      <c r="G163" s="184"/>
      <c r="H163" s="184"/>
      <c r="I163" s="184"/>
      <c r="J163" s="184"/>
    </row>
    <row r="164" spans="1:11" x14ac:dyDescent="0.35">
      <c r="A164" s="184"/>
      <c r="B164" s="184"/>
      <c r="C164" s="184"/>
      <c r="D164" s="184"/>
      <c r="E164" s="184"/>
      <c r="F164" s="184"/>
      <c r="G164" s="184"/>
      <c r="H164" s="184"/>
      <c r="I164" s="184"/>
      <c r="J164" s="184"/>
    </row>
    <row r="165" spans="1:11" x14ac:dyDescent="0.35">
      <c r="A165" s="24"/>
      <c r="B165" s="24"/>
      <c r="C165" s="24"/>
      <c r="D165" s="24"/>
      <c r="E165" s="24"/>
      <c r="F165" s="24"/>
      <c r="G165" s="24"/>
      <c r="H165" s="24"/>
      <c r="I165" s="24"/>
      <c r="J165" s="24"/>
      <c r="K165" s="24"/>
    </row>
    <row r="166" spans="1:11" x14ac:dyDescent="0.35">
      <c r="A166" s="26" t="s">
        <v>48</v>
      </c>
      <c r="B166" s="1" t="s">
        <v>349</v>
      </c>
      <c r="C166" s="24"/>
      <c r="D166" s="24"/>
      <c r="E166" s="24"/>
      <c r="F166" s="24"/>
      <c r="G166" s="24"/>
      <c r="H166" s="24"/>
      <c r="I166" s="24"/>
      <c r="J166" s="24"/>
      <c r="K166" s="24"/>
    </row>
    <row r="167" spans="1:11" x14ac:dyDescent="0.35">
      <c r="A167" s="19"/>
      <c r="B167" s="19"/>
      <c r="C167" s="24"/>
      <c r="D167" s="24"/>
      <c r="E167" s="24"/>
      <c r="F167" s="24"/>
      <c r="G167" s="24"/>
      <c r="H167" s="24"/>
      <c r="I167" s="24"/>
      <c r="J167" s="24"/>
      <c r="K167" s="24"/>
    </row>
    <row r="168" spans="1:11" x14ac:dyDescent="0.35">
      <c r="A168" s="26" t="s">
        <v>47</v>
      </c>
      <c r="B168" s="1" t="s">
        <v>352</v>
      </c>
      <c r="C168" s="24"/>
      <c r="D168" s="24"/>
      <c r="E168" s="24"/>
      <c r="F168" s="24"/>
      <c r="G168" s="24"/>
      <c r="H168" s="24"/>
      <c r="I168" s="24"/>
      <c r="J168" s="24"/>
      <c r="K168" s="24"/>
    </row>
    <row r="169" spans="1:11" x14ac:dyDescent="0.35">
      <c r="A169" s="26"/>
      <c r="C169" s="24"/>
      <c r="D169" s="24"/>
      <c r="E169" s="24"/>
      <c r="F169" s="24"/>
      <c r="G169" s="24"/>
      <c r="H169" s="24"/>
      <c r="I169" s="24"/>
      <c r="J169" s="24"/>
      <c r="K169" s="24"/>
    </row>
    <row r="170" spans="1:11" x14ac:dyDescent="0.35">
      <c r="A170" s="28" t="s">
        <v>46</v>
      </c>
    </row>
    <row r="171" spans="1:11" x14ac:dyDescent="0.35">
      <c r="A171" s="188" t="s">
        <v>346</v>
      </c>
      <c r="B171" s="184"/>
      <c r="C171" s="184"/>
      <c r="D171" s="184"/>
      <c r="E171" s="184"/>
      <c r="F171" s="184"/>
      <c r="G171" s="184"/>
      <c r="H171" s="184"/>
      <c r="I171" s="184"/>
      <c r="J171" s="184"/>
    </row>
    <row r="172" spans="1:11" x14ac:dyDescent="0.35">
      <c r="A172" s="184"/>
      <c r="B172" s="184"/>
      <c r="C172" s="184"/>
      <c r="D172" s="184"/>
      <c r="E172" s="184"/>
      <c r="F172" s="184"/>
      <c r="G172" s="184"/>
      <c r="H172" s="184"/>
      <c r="I172" s="184"/>
      <c r="J172" s="184"/>
    </row>
    <row r="173" spans="1:11" x14ac:dyDescent="0.35">
      <c r="A173" s="26"/>
      <c r="C173" s="24"/>
      <c r="D173" s="24"/>
      <c r="E173" s="24"/>
      <c r="F173" s="24"/>
      <c r="G173" s="24"/>
      <c r="H173" s="24"/>
      <c r="I173" s="24"/>
      <c r="J173" s="24"/>
      <c r="K173" s="24"/>
    </row>
    <row r="174" spans="1:11" x14ac:dyDescent="0.35">
      <c r="A174" s="26" t="s">
        <v>45</v>
      </c>
      <c r="B174" s="1" t="s">
        <v>44</v>
      </c>
      <c r="C174" s="24"/>
      <c r="D174" s="24"/>
      <c r="E174" s="24"/>
      <c r="F174" s="24"/>
      <c r="G174" s="24"/>
      <c r="H174" s="24"/>
      <c r="I174" s="24"/>
      <c r="J174" s="24"/>
      <c r="K174" s="24"/>
    </row>
    <row r="175" spans="1:11" ht="14.4" customHeight="1" x14ac:dyDescent="0.35">
      <c r="A175" s="26"/>
      <c r="C175" s="24"/>
      <c r="D175" s="24"/>
      <c r="E175" s="24"/>
      <c r="F175" s="24"/>
      <c r="G175" s="24"/>
      <c r="H175" s="24"/>
      <c r="I175" s="24"/>
      <c r="J175" s="24"/>
      <c r="K175" s="24"/>
    </row>
    <row r="176" spans="1:11" ht="14.4" customHeight="1" x14ac:dyDescent="0.35">
      <c r="A176" s="26" t="s">
        <v>43</v>
      </c>
      <c r="B176" s="1" t="s">
        <v>42</v>
      </c>
      <c r="C176" s="24"/>
      <c r="D176" s="24"/>
      <c r="E176" s="24"/>
      <c r="F176" s="24"/>
      <c r="G176" s="24"/>
      <c r="H176" s="24"/>
      <c r="I176" s="24"/>
      <c r="J176" s="24"/>
      <c r="K176" s="24"/>
    </row>
    <row r="177" spans="1:15" ht="14.4" customHeight="1" x14ac:dyDescent="0.35">
      <c r="A177" s="21"/>
      <c r="C177" s="24"/>
      <c r="D177" s="24"/>
      <c r="E177" s="24"/>
      <c r="F177" s="24"/>
      <c r="G177" s="24"/>
      <c r="H177" s="24"/>
      <c r="I177" s="24"/>
      <c r="J177" s="24"/>
      <c r="K177" s="24"/>
    </row>
    <row r="178" spans="1:15" ht="14.4" customHeight="1" x14ac:dyDescent="0.35">
      <c r="A178" s="26" t="s">
        <v>41</v>
      </c>
      <c r="B178" s="1" t="s">
        <v>40</v>
      </c>
      <c r="C178" s="24"/>
      <c r="D178" s="24"/>
      <c r="E178" s="24"/>
      <c r="F178" s="24"/>
      <c r="G178" s="24"/>
      <c r="H178" s="24"/>
      <c r="I178" s="24"/>
      <c r="J178" s="24"/>
      <c r="K178" s="24"/>
    </row>
    <row r="179" spans="1:15" ht="14.4" customHeight="1" x14ac:dyDescent="0.35">
      <c r="A179" s="26"/>
      <c r="C179" s="24"/>
      <c r="D179" s="24"/>
      <c r="E179" s="24"/>
      <c r="F179" s="24"/>
      <c r="G179" s="24"/>
      <c r="H179" s="24"/>
      <c r="I179" s="24"/>
      <c r="J179" s="24"/>
      <c r="K179" s="24"/>
    </row>
    <row r="180" spans="1:15" ht="14.4" customHeight="1" x14ac:dyDescent="0.35">
      <c r="A180" s="28" t="s">
        <v>347</v>
      </c>
      <c r="C180" s="24"/>
      <c r="D180" s="24"/>
      <c r="E180" s="24"/>
      <c r="F180" s="24"/>
      <c r="G180" s="24"/>
      <c r="H180" s="24"/>
      <c r="I180" s="24"/>
      <c r="J180" s="24"/>
      <c r="K180" s="24"/>
    </row>
    <row r="181" spans="1:15" x14ac:dyDescent="0.35">
      <c r="A181" s="26" t="s">
        <v>39</v>
      </c>
      <c r="B181" s="191" t="s">
        <v>332</v>
      </c>
      <c r="C181" s="191"/>
      <c r="D181" s="191"/>
      <c r="E181" s="191"/>
      <c r="F181" s="191"/>
      <c r="G181" s="191"/>
      <c r="H181" s="191"/>
      <c r="I181" s="191"/>
      <c r="J181" s="191"/>
      <c r="K181" s="24"/>
    </row>
    <row r="182" spans="1:15" x14ac:dyDescent="0.35">
      <c r="A182" s="26"/>
      <c r="B182" s="191"/>
      <c r="C182" s="191"/>
      <c r="D182" s="191"/>
      <c r="E182" s="191"/>
      <c r="F182" s="191"/>
      <c r="G182" s="191"/>
      <c r="H182" s="191"/>
      <c r="I182" s="191"/>
      <c r="J182" s="191"/>
      <c r="K182" s="24"/>
    </row>
    <row r="183" spans="1:15" ht="14.4" customHeight="1" x14ac:dyDescent="0.35">
      <c r="A183" s="26"/>
      <c r="B183" s="27"/>
      <c r="C183" s="27"/>
      <c r="D183" s="27"/>
      <c r="E183" s="27"/>
      <c r="F183" s="27"/>
      <c r="G183" s="27"/>
      <c r="H183" s="27"/>
      <c r="I183" s="27"/>
      <c r="J183" s="27"/>
      <c r="K183" s="24"/>
    </row>
    <row r="184" spans="1:15" ht="14.4" customHeight="1" x14ac:dyDescent="0.35">
      <c r="A184" s="26"/>
      <c r="B184" s="25"/>
      <c r="C184" s="25"/>
      <c r="D184" s="25"/>
      <c r="E184" s="25"/>
      <c r="F184" s="25"/>
      <c r="G184" s="25"/>
      <c r="H184" s="25"/>
      <c r="I184" s="25"/>
      <c r="J184" s="25"/>
      <c r="K184" s="24"/>
    </row>
    <row r="185" spans="1:15" ht="14.4" customHeight="1" x14ac:dyDescent="0.35">
      <c r="A185" s="8" t="s">
        <v>38</v>
      </c>
      <c r="B185" s="8" t="s">
        <v>37</v>
      </c>
      <c r="F185" s="142"/>
      <c r="H185" s="1" t="s">
        <v>34</v>
      </c>
    </row>
    <row r="186" spans="1:15" x14ac:dyDescent="0.35">
      <c r="A186" s="8" t="s">
        <v>36</v>
      </c>
      <c r="B186" s="8" t="s">
        <v>35</v>
      </c>
      <c r="F186" s="23"/>
      <c r="H186" s="1" t="s">
        <v>34</v>
      </c>
    </row>
    <row r="187" spans="1:15" x14ac:dyDescent="0.35">
      <c r="B187" s="8" t="s">
        <v>33</v>
      </c>
      <c r="F187" s="23">
        <v>0</v>
      </c>
      <c r="H187" s="1" t="s">
        <v>32</v>
      </c>
      <c r="M187" s="122" t="s">
        <v>277</v>
      </c>
      <c r="N187" s="180" t="s">
        <v>281</v>
      </c>
      <c r="O187" s="180"/>
    </row>
    <row r="188" spans="1:15" x14ac:dyDescent="0.35">
      <c r="B188" s="8" t="s">
        <v>31</v>
      </c>
      <c r="F188" s="23"/>
      <c r="H188" s="1" t="s">
        <v>30</v>
      </c>
      <c r="M188" s="122" t="s">
        <v>278</v>
      </c>
      <c r="N188" s="180" t="s">
        <v>280</v>
      </c>
      <c r="O188" s="180"/>
    </row>
    <row r="189" spans="1:15" x14ac:dyDescent="0.35">
      <c r="B189" s="185" t="s">
        <v>348</v>
      </c>
      <c r="C189" s="184"/>
      <c r="D189" s="184"/>
      <c r="E189" s="184"/>
      <c r="F189" s="184"/>
      <c r="G189" s="184"/>
      <c r="H189" s="184"/>
    </row>
    <row r="190" spans="1:15" ht="15" customHeight="1" x14ac:dyDescent="0.35">
      <c r="B190" s="184"/>
      <c r="C190" s="184"/>
      <c r="D190" s="184"/>
      <c r="E190" s="184"/>
      <c r="F190" s="184"/>
      <c r="G190" s="184"/>
      <c r="H190" s="184"/>
      <c r="J190" s="139"/>
      <c r="K190" s="99" t="s">
        <v>29</v>
      </c>
      <c r="L190" s="21" t="s">
        <v>28</v>
      </c>
    </row>
    <row r="191" spans="1:15" x14ac:dyDescent="0.35">
      <c r="B191" s="184"/>
      <c r="C191" s="184"/>
      <c r="D191" s="184"/>
      <c r="E191" s="184"/>
      <c r="F191" s="184"/>
      <c r="G191" s="184"/>
      <c r="H191" s="184"/>
      <c r="J191" s="139"/>
      <c r="L191" s="21" t="s">
        <v>250</v>
      </c>
    </row>
    <row r="192" spans="1:15" x14ac:dyDescent="0.35">
      <c r="B192" s="184"/>
      <c r="C192" s="184"/>
      <c r="D192" s="184"/>
      <c r="E192" s="184"/>
      <c r="F192" s="184"/>
      <c r="G192" s="184"/>
      <c r="H192" s="184"/>
      <c r="J192" s="22">
        <f>-J191+J190</f>
        <v>0</v>
      </c>
      <c r="L192" s="21"/>
    </row>
    <row r="193" spans="2:12" x14ac:dyDescent="0.35">
      <c r="B193" s="19"/>
      <c r="C193" s="19"/>
      <c r="D193" s="19"/>
      <c r="E193" s="19"/>
      <c r="F193" s="19"/>
      <c r="G193" s="19"/>
      <c r="H193" s="19"/>
    </row>
    <row r="194" spans="2:12" x14ac:dyDescent="0.35">
      <c r="B194" s="19"/>
      <c r="C194" s="20" t="s">
        <v>252</v>
      </c>
      <c r="D194" s="19"/>
      <c r="E194" s="19"/>
      <c r="F194" s="19"/>
      <c r="G194" s="19"/>
      <c r="H194" s="19"/>
    </row>
    <row r="195" spans="2:12" x14ac:dyDescent="0.35">
      <c r="B195" s="19"/>
      <c r="C195" s="19"/>
      <c r="D195" s="19"/>
      <c r="E195" s="19"/>
      <c r="F195" s="19"/>
      <c r="G195" s="19"/>
      <c r="H195" s="19"/>
    </row>
    <row r="196" spans="2:12" x14ac:dyDescent="0.35">
      <c r="F196" s="18" t="s">
        <v>27</v>
      </c>
      <c r="H196" s="18" t="s">
        <v>26</v>
      </c>
      <c r="J196" s="18" t="s">
        <v>25</v>
      </c>
      <c r="L196" s="18" t="s">
        <v>24</v>
      </c>
    </row>
    <row r="197" spans="2:12" ht="75" x14ac:dyDescent="0.35">
      <c r="B197" s="7" t="s">
        <v>3</v>
      </c>
      <c r="D197" s="7" t="s">
        <v>2</v>
      </c>
      <c r="F197" s="17" t="s">
        <v>340</v>
      </c>
      <c r="H197" s="17" t="s">
        <v>23</v>
      </c>
      <c r="J197" s="17" t="s">
        <v>341</v>
      </c>
      <c r="L197" s="17" t="s">
        <v>22</v>
      </c>
    </row>
    <row r="198" spans="2:12" x14ac:dyDescent="0.35">
      <c r="B198" s="1">
        <v>1000</v>
      </c>
      <c r="D198" s="35"/>
      <c r="F198" s="3">
        <f>SUM($F$185*$D198)</f>
        <v>0</v>
      </c>
      <c r="H198" s="13">
        <f>$F$186*D198</f>
        <v>0</v>
      </c>
      <c r="J198" s="3">
        <f>SUM($F$187*D198)</f>
        <v>0</v>
      </c>
      <c r="L198" s="3">
        <f>SUM($F$188*D198)</f>
        <v>0</v>
      </c>
    </row>
    <row r="199" spans="2:12" x14ac:dyDescent="0.35">
      <c r="B199" s="1">
        <v>2100</v>
      </c>
      <c r="D199" s="16"/>
      <c r="F199" s="3">
        <f t="shared" ref="F199:F213" si="9">SUM($F$185*$D199)</f>
        <v>0</v>
      </c>
      <c r="H199" s="13">
        <f t="shared" ref="H199:H213" si="10">$F$186*D199</f>
        <v>0</v>
      </c>
      <c r="J199" s="3">
        <f t="shared" ref="J199:J213" si="11">SUM($F$187*D199)</f>
        <v>0</v>
      </c>
      <c r="L199" s="3">
        <f t="shared" ref="L199:L213" si="12">SUM($F$188*D199)</f>
        <v>0</v>
      </c>
    </row>
    <row r="200" spans="2:12" x14ac:dyDescent="0.35">
      <c r="B200" s="1">
        <v>2210</v>
      </c>
      <c r="D200" s="16"/>
      <c r="F200" s="3">
        <f t="shared" si="9"/>
        <v>0</v>
      </c>
      <c r="H200" s="13">
        <f t="shared" si="10"/>
        <v>0</v>
      </c>
      <c r="J200" s="3">
        <f t="shared" si="11"/>
        <v>0</v>
      </c>
      <c r="L200" s="3">
        <f t="shared" si="12"/>
        <v>0</v>
      </c>
    </row>
    <row r="201" spans="2:12" x14ac:dyDescent="0.35">
      <c r="B201" s="1">
        <v>2213</v>
      </c>
      <c r="D201" s="16"/>
      <c r="F201" s="3">
        <f t="shared" si="9"/>
        <v>0</v>
      </c>
      <c r="H201" s="13">
        <f t="shared" si="10"/>
        <v>0</v>
      </c>
      <c r="J201" s="3">
        <f t="shared" si="11"/>
        <v>0</v>
      </c>
      <c r="L201" s="3">
        <f t="shared" si="12"/>
        <v>0</v>
      </c>
    </row>
    <row r="202" spans="2:12" x14ac:dyDescent="0.35">
      <c r="B202" s="1">
        <v>2220</v>
      </c>
      <c r="D202" s="16"/>
      <c r="F202" s="3">
        <f t="shared" si="9"/>
        <v>0</v>
      </c>
      <c r="H202" s="13">
        <f t="shared" si="10"/>
        <v>0</v>
      </c>
      <c r="J202" s="3">
        <f t="shared" si="11"/>
        <v>0</v>
      </c>
      <c r="L202" s="3">
        <f t="shared" si="12"/>
        <v>0</v>
      </c>
    </row>
    <row r="203" spans="2:12" x14ac:dyDescent="0.35">
      <c r="B203" s="1">
        <v>2230</v>
      </c>
      <c r="D203" s="16"/>
      <c r="F203" s="3">
        <f t="shared" si="9"/>
        <v>0</v>
      </c>
      <c r="H203" s="13">
        <f t="shared" si="10"/>
        <v>0</v>
      </c>
      <c r="J203" s="3">
        <f t="shared" si="11"/>
        <v>0</v>
      </c>
      <c r="L203" s="3">
        <f t="shared" si="12"/>
        <v>0</v>
      </c>
    </row>
    <row r="204" spans="2:12" x14ac:dyDescent="0.35">
      <c r="B204" s="1">
        <v>2300</v>
      </c>
      <c r="D204" s="16"/>
      <c r="F204" s="3">
        <f t="shared" si="9"/>
        <v>0</v>
      </c>
      <c r="H204" s="13">
        <f t="shared" si="10"/>
        <v>0</v>
      </c>
      <c r="J204" s="3">
        <f t="shared" si="11"/>
        <v>0</v>
      </c>
      <c r="L204" s="3">
        <f t="shared" si="12"/>
        <v>0</v>
      </c>
    </row>
    <row r="205" spans="2:12" x14ac:dyDescent="0.35">
      <c r="B205" s="1">
        <v>2400</v>
      </c>
      <c r="D205" s="16"/>
      <c r="F205" s="3">
        <f t="shared" si="9"/>
        <v>0</v>
      </c>
      <c r="H205" s="13">
        <f t="shared" si="10"/>
        <v>0</v>
      </c>
      <c r="J205" s="3">
        <f t="shared" si="11"/>
        <v>0</v>
      </c>
      <c r="L205" s="3">
        <f t="shared" si="12"/>
        <v>0</v>
      </c>
    </row>
    <row r="206" spans="2:12" x14ac:dyDescent="0.35">
      <c r="B206" s="1">
        <v>2500</v>
      </c>
      <c r="D206" s="35"/>
      <c r="F206" s="3">
        <f t="shared" si="9"/>
        <v>0</v>
      </c>
      <c r="H206" s="13">
        <f t="shared" si="10"/>
        <v>0</v>
      </c>
      <c r="J206" s="3">
        <f t="shared" si="11"/>
        <v>0</v>
      </c>
      <c r="L206" s="3">
        <f t="shared" si="12"/>
        <v>0</v>
      </c>
    </row>
    <row r="207" spans="2:12" x14ac:dyDescent="0.35">
      <c r="B207" s="1">
        <v>2600</v>
      </c>
      <c r="D207" s="16"/>
      <c r="F207" s="3">
        <f t="shared" si="9"/>
        <v>0</v>
      </c>
      <c r="H207" s="13">
        <f t="shared" si="10"/>
        <v>0</v>
      </c>
      <c r="J207" s="3">
        <f t="shared" si="11"/>
        <v>0</v>
      </c>
      <c r="L207" s="3">
        <f t="shared" si="12"/>
        <v>0</v>
      </c>
    </row>
    <row r="208" spans="2:12" x14ac:dyDescent="0.35">
      <c r="B208" s="1">
        <v>2700</v>
      </c>
      <c r="D208" s="16"/>
      <c r="F208" s="3">
        <f t="shared" si="9"/>
        <v>0</v>
      </c>
      <c r="H208" s="13">
        <f t="shared" si="10"/>
        <v>0</v>
      </c>
      <c r="J208" s="3">
        <f t="shared" si="11"/>
        <v>0</v>
      </c>
      <c r="L208" s="3">
        <f t="shared" si="12"/>
        <v>0</v>
      </c>
    </row>
    <row r="209" spans="2:12" x14ac:dyDescent="0.35">
      <c r="B209" s="1">
        <v>2800</v>
      </c>
      <c r="D209" s="16"/>
      <c r="F209" s="3">
        <f t="shared" si="9"/>
        <v>0</v>
      </c>
      <c r="H209" s="13">
        <f t="shared" si="10"/>
        <v>0</v>
      </c>
      <c r="J209" s="3">
        <f t="shared" si="11"/>
        <v>0</v>
      </c>
      <c r="L209" s="3">
        <f t="shared" si="12"/>
        <v>0</v>
      </c>
    </row>
    <row r="210" spans="2:12" x14ac:dyDescent="0.35">
      <c r="B210" s="1">
        <v>2900</v>
      </c>
      <c r="D210" s="16"/>
      <c r="F210" s="3">
        <f t="shared" si="9"/>
        <v>0</v>
      </c>
      <c r="H210" s="13">
        <f t="shared" si="10"/>
        <v>0</v>
      </c>
      <c r="J210" s="3">
        <f t="shared" si="11"/>
        <v>0</v>
      </c>
      <c r="L210" s="3">
        <f t="shared" si="12"/>
        <v>0</v>
      </c>
    </row>
    <row r="211" spans="2:12" x14ac:dyDescent="0.35">
      <c r="B211" s="1">
        <v>3100</v>
      </c>
      <c r="D211" s="16"/>
      <c r="F211" s="3">
        <f t="shared" si="9"/>
        <v>0</v>
      </c>
      <c r="H211" s="13">
        <f t="shared" si="10"/>
        <v>0</v>
      </c>
      <c r="J211" s="3">
        <f t="shared" si="11"/>
        <v>0</v>
      </c>
      <c r="L211" s="3">
        <f t="shared" si="12"/>
        <v>0</v>
      </c>
    </row>
    <row r="212" spans="2:12" x14ac:dyDescent="0.35">
      <c r="B212" s="1">
        <v>3200</v>
      </c>
      <c r="D212" s="16"/>
      <c r="F212" s="3">
        <f t="shared" si="9"/>
        <v>0</v>
      </c>
      <c r="H212" s="13">
        <f t="shared" si="10"/>
        <v>0</v>
      </c>
      <c r="J212" s="3">
        <f t="shared" si="11"/>
        <v>0</v>
      </c>
      <c r="L212" s="3">
        <f t="shared" si="12"/>
        <v>0</v>
      </c>
    </row>
    <row r="213" spans="2:12" x14ac:dyDescent="0.35">
      <c r="B213" s="1">
        <v>3300</v>
      </c>
      <c r="D213" s="15"/>
      <c r="F213" s="4">
        <f t="shared" si="9"/>
        <v>0</v>
      </c>
      <c r="H213" s="14">
        <f t="shared" si="10"/>
        <v>0</v>
      </c>
      <c r="J213" s="4">
        <f t="shared" si="11"/>
        <v>0</v>
      </c>
      <c r="L213" s="4">
        <f t="shared" si="12"/>
        <v>0</v>
      </c>
    </row>
    <row r="214" spans="2:12" x14ac:dyDescent="0.35">
      <c r="D214" s="103">
        <f>SUM(D198:D213)</f>
        <v>0</v>
      </c>
      <c r="F214" s="3">
        <f>SUM(F198:F213)</f>
        <v>0</v>
      </c>
      <c r="H214" s="13">
        <f>SUM(H198:H213)</f>
        <v>0</v>
      </c>
      <c r="J214" s="3">
        <f>SUM(J198:J213)</f>
        <v>0</v>
      </c>
      <c r="L214" s="3">
        <f>SUM(L198:L213)</f>
        <v>0</v>
      </c>
    </row>
    <row r="215" spans="2:12" ht="60" x14ac:dyDescent="0.35">
      <c r="F215" s="9" t="s">
        <v>342</v>
      </c>
      <c r="H215" s="2" t="s">
        <v>21</v>
      </c>
      <c r="J215" s="9" t="s">
        <v>343</v>
      </c>
      <c r="L215" s="2" t="s">
        <v>20</v>
      </c>
    </row>
    <row r="254" spans="1:11" x14ac:dyDescent="0.35">
      <c r="A254" s="12"/>
      <c r="B254" s="12"/>
      <c r="C254" s="12"/>
      <c r="D254" s="12"/>
      <c r="E254" s="12"/>
      <c r="F254" s="12"/>
      <c r="G254" s="12"/>
      <c r="H254" s="12"/>
      <c r="I254" s="12"/>
      <c r="J254" s="12"/>
      <c r="K254" s="12"/>
    </row>
    <row r="255" spans="1:11" ht="21.6" x14ac:dyDescent="0.45">
      <c r="A255" s="11" t="s">
        <v>19</v>
      </c>
    </row>
    <row r="257" spans="1:10" x14ac:dyDescent="0.35">
      <c r="A257" s="8" t="s">
        <v>18</v>
      </c>
      <c r="B257" s="8" t="s">
        <v>5</v>
      </c>
      <c r="F257" s="1" t="s">
        <v>17</v>
      </c>
      <c r="H257" s="23"/>
    </row>
    <row r="258" spans="1:10" x14ac:dyDescent="0.35">
      <c r="B258" s="8" t="s">
        <v>16</v>
      </c>
      <c r="F258" s="1" t="s">
        <v>15</v>
      </c>
      <c r="H258" s="31"/>
      <c r="J258" s="20" t="s">
        <v>306</v>
      </c>
    </row>
    <row r="259" spans="1:10" x14ac:dyDescent="0.35">
      <c r="F259" s="1" t="s">
        <v>14</v>
      </c>
      <c r="H259" s="10">
        <f>SUM(H257+H258)</f>
        <v>0</v>
      </c>
    </row>
    <row r="260" spans="1:10" x14ac:dyDescent="0.35">
      <c r="H260" s="10"/>
    </row>
    <row r="261" spans="1:10" x14ac:dyDescent="0.35">
      <c r="B261" s="185" t="s">
        <v>13</v>
      </c>
      <c r="C261" s="183"/>
      <c r="D261" s="183"/>
      <c r="E261" s="183"/>
      <c r="F261" s="183"/>
      <c r="G261" s="183"/>
      <c r="H261" s="183"/>
    </row>
    <row r="262" spans="1:10" x14ac:dyDescent="0.35">
      <c r="B262" s="185"/>
      <c r="C262" s="183"/>
      <c r="D262" s="183"/>
      <c r="E262" s="183"/>
      <c r="F262" s="183"/>
      <c r="G262" s="183"/>
      <c r="H262" s="183"/>
    </row>
    <row r="263" spans="1:10" x14ac:dyDescent="0.35">
      <c r="B263" s="183"/>
      <c r="C263" s="183"/>
      <c r="D263" s="183"/>
      <c r="E263" s="183"/>
      <c r="F263" s="183"/>
      <c r="G263" s="183"/>
      <c r="H263" s="183"/>
    </row>
    <row r="264" spans="1:10" x14ac:dyDescent="0.35">
      <c r="H264" s="10"/>
    </row>
    <row r="265" spans="1:10" x14ac:dyDescent="0.35">
      <c r="B265" s="7" t="s">
        <v>3</v>
      </c>
      <c r="D265" s="7" t="s">
        <v>2</v>
      </c>
      <c r="F265" s="7" t="s">
        <v>12</v>
      </c>
    </row>
    <row r="266" spans="1:10" x14ac:dyDescent="0.35">
      <c r="B266" s="1">
        <v>2300</v>
      </c>
      <c r="D266" s="6"/>
      <c r="F266" s="3">
        <f t="shared" ref="F266:F272" si="13">SUM($H$259*D266)</f>
        <v>0</v>
      </c>
    </row>
    <row r="267" spans="1:10" x14ac:dyDescent="0.35">
      <c r="B267" s="1">
        <v>2500</v>
      </c>
      <c r="D267" s="6"/>
      <c r="F267" s="3">
        <f t="shared" si="13"/>
        <v>0</v>
      </c>
    </row>
    <row r="268" spans="1:10" x14ac:dyDescent="0.35">
      <c r="B268" s="1">
        <v>2600</v>
      </c>
      <c r="D268" s="6"/>
      <c r="F268" s="3">
        <f t="shared" si="13"/>
        <v>0</v>
      </c>
    </row>
    <row r="269" spans="1:10" x14ac:dyDescent="0.35">
      <c r="B269" s="1">
        <v>2700</v>
      </c>
      <c r="D269" s="6"/>
      <c r="F269" s="3">
        <f t="shared" si="13"/>
        <v>0</v>
      </c>
    </row>
    <row r="270" spans="1:10" x14ac:dyDescent="0.35">
      <c r="B270" s="1">
        <v>2800</v>
      </c>
      <c r="D270" s="6"/>
      <c r="F270" s="3">
        <f t="shared" si="13"/>
        <v>0</v>
      </c>
    </row>
    <row r="271" spans="1:10" x14ac:dyDescent="0.35">
      <c r="B271" s="1">
        <v>2900</v>
      </c>
      <c r="D271" s="6"/>
      <c r="F271" s="3">
        <f t="shared" si="13"/>
        <v>0</v>
      </c>
    </row>
    <row r="272" spans="1:10" x14ac:dyDescent="0.35">
      <c r="B272" s="1">
        <v>3100</v>
      </c>
      <c r="D272" s="5"/>
      <c r="F272" s="4">
        <f t="shared" si="13"/>
        <v>0</v>
      </c>
    </row>
    <row r="273" spans="1:8" x14ac:dyDescent="0.35">
      <c r="D273" s="103">
        <f>SUM(D266:D272)</f>
        <v>0</v>
      </c>
      <c r="F273" s="3">
        <f>SUM(F266:F272)</f>
        <v>0</v>
      </c>
    </row>
    <row r="274" spans="1:8" x14ac:dyDescent="0.35">
      <c r="F274" s="186" t="s">
        <v>344</v>
      </c>
    </row>
    <row r="275" spans="1:8" x14ac:dyDescent="0.35">
      <c r="F275" s="186"/>
    </row>
    <row r="277" spans="1:8" x14ac:dyDescent="0.35">
      <c r="B277" s="187" t="s">
        <v>11</v>
      </c>
      <c r="C277" s="184"/>
      <c r="D277" s="184"/>
      <c r="E277" s="184"/>
      <c r="F277" s="184"/>
      <c r="G277" s="184"/>
      <c r="H277" s="184"/>
    </row>
    <row r="278" spans="1:8" x14ac:dyDescent="0.35">
      <c r="B278" s="187"/>
      <c r="C278" s="184"/>
      <c r="D278" s="184"/>
      <c r="E278" s="184"/>
      <c r="F278" s="184"/>
      <c r="G278" s="184"/>
      <c r="H278" s="184"/>
    </row>
    <row r="279" spans="1:8" x14ac:dyDescent="0.35">
      <c r="B279" s="184"/>
      <c r="C279" s="184"/>
      <c r="D279" s="184"/>
      <c r="E279" s="184"/>
      <c r="F279" s="184"/>
      <c r="G279" s="184"/>
      <c r="H279" s="184"/>
    </row>
    <row r="281" spans="1:8" x14ac:dyDescent="0.35">
      <c r="A281" s="8" t="s">
        <v>10</v>
      </c>
      <c r="B281" s="8" t="s">
        <v>9</v>
      </c>
    </row>
    <row r="283" spans="1:8" x14ac:dyDescent="0.35">
      <c r="B283" s="7" t="s">
        <v>3</v>
      </c>
      <c r="D283" s="7" t="s">
        <v>2</v>
      </c>
      <c r="F283" s="7" t="s">
        <v>8</v>
      </c>
    </row>
    <row r="284" spans="1:8" x14ac:dyDescent="0.35">
      <c r="B284" s="1">
        <v>2300</v>
      </c>
      <c r="D284" s="141">
        <f>D266</f>
        <v>0</v>
      </c>
      <c r="F284" s="3">
        <f t="shared" ref="F284:F290" si="14">SUM($H$258*D284)</f>
        <v>0</v>
      </c>
    </row>
    <row r="285" spans="1:8" x14ac:dyDescent="0.35">
      <c r="B285" s="1">
        <v>2500</v>
      </c>
      <c r="D285" s="141">
        <f t="shared" ref="D285:D290" si="15">D267</f>
        <v>0</v>
      </c>
      <c r="F285" s="3">
        <f t="shared" si="14"/>
        <v>0</v>
      </c>
    </row>
    <row r="286" spans="1:8" x14ac:dyDescent="0.35">
      <c r="B286" s="1">
        <v>2600</v>
      </c>
      <c r="D286" s="141">
        <f t="shared" si="15"/>
        <v>0</v>
      </c>
      <c r="F286" s="3">
        <f t="shared" si="14"/>
        <v>0</v>
      </c>
    </row>
    <row r="287" spans="1:8" x14ac:dyDescent="0.35">
      <c r="B287" s="1">
        <v>2700</v>
      </c>
      <c r="D287" s="141">
        <f t="shared" si="15"/>
        <v>0</v>
      </c>
      <c r="F287" s="3">
        <f t="shared" si="14"/>
        <v>0</v>
      </c>
    </row>
    <row r="288" spans="1:8" x14ac:dyDescent="0.35">
      <c r="B288" s="1">
        <v>2800</v>
      </c>
      <c r="D288" s="141">
        <f t="shared" si="15"/>
        <v>0</v>
      </c>
      <c r="F288" s="3">
        <f t="shared" si="14"/>
        <v>0</v>
      </c>
    </row>
    <row r="289" spans="1:6" x14ac:dyDescent="0.35">
      <c r="B289" s="1">
        <v>2900</v>
      </c>
      <c r="D289" s="141">
        <f t="shared" si="15"/>
        <v>0</v>
      </c>
      <c r="F289" s="3">
        <f t="shared" si="14"/>
        <v>0</v>
      </c>
    </row>
    <row r="290" spans="1:6" x14ac:dyDescent="0.35">
      <c r="B290" s="1">
        <v>3100</v>
      </c>
      <c r="D290" s="141">
        <f t="shared" si="15"/>
        <v>0</v>
      </c>
      <c r="F290" s="4">
        <f t="shared" si="14"/>
        <v>0</v>
      </c>
    </row>
    <row r="291" spans="1:6" x14ac:dyDescent="0.35">
      <c r="D291" s="140">
        <f>SUM(D284:D290)</f>
        <v>0</v>
      </c>
      <c r="F291" s="3">
        <f>SUM(F284:F290)</f>
        <v>0</v>
      </c>
    </row>
    <row r="292" spans="1:6" x14ac:dyDescent="0.35">
      <c r="F292" s="9" t="s">
        <v>7</v>
      </c>
    </row>
    <row r="293" spans="1:6" x14ac:dyDescent="0.35">
      <c r="F293" s="9"/>
    </row>
    <row r="294" spans="1:6" x14ac:dyDescent="0.35">
      <c r="A294" s="8" t="s">
        <v>6</v>
      </c>
      <c r="B294" s="8" t="s">
        <v>5</v>
      </c>
      <c r="F294" s="1" t="s">
        <v>4</v>
      </c>
    </row>
    <row r="296" spans="1:6" x14ac:dyDescent="0.35">
      <c r="B296" s="7" t="s">
        <v>3</v>
      </c>
      <c r="D296" s="7" t="s">
        <v>2</v>
      </c>
      <c r="F296" s="7" t="s">
        <v>1</v>
      </c>
    </row>
    <row r="297" spans="1:6" x14ac:dyDescent="0.35">
      <c r="B297" s="1">
        <v>2300</v>
      </c>
      <c r="D297" s="141">
        <f>D266</f>
        <v>0</v>
      </c>
      <c r="F297" s="3">
        <f t="shared" ref="F297:F303" si="16">SUM($H$257*D297)</f>
        <v>0</v>
      </c>
    </row>
    <row r="298" spans="1:6" x14ac:dyDescent="0.35">
      <c r="B298" s="1">
        <v>2500</v>
      </c>
      <c r="D298" s="141">
        <f t="shared" ref="D298:D303" si="17">D267</f>
        <v>0</v>
      </c>
      <c r="F298" s="3">
        <f t="shared" si="16"/>
        <v>0</v>
      </c>
    </row>
    <row r="299" spans="1:6" x14ac:dyDescent="0.35">
      <c r="B299" s="1">
        <v>2600</v>
      </c>
      <c r="D299" s="141">
        <f t="shared" si="17"/>
        <v>0</v>
      </c>
      <c r="F299" s="3">
        <f t="shared" si="16"/>
        <v>0</v>
      </c>
    </row>
    <row r="300" spans="1:6" x14ac:dyDescent="0.35">
      <c r="B300" s="1">
        <v>2700</v>
      </c>
      <c r="D300" s="141">
        <f t="shared" si="17"/>
        <v>0</v>
      </c>
      <c r="F300" s="3">
        <f t="shared" si="16"/>
        <v>0</v>
      </c>
    </row>
    <row r="301" spans="1:6" x14ac:dyDescent="0.35">
      <c r="B301" s="1">
        <v>2800</v>
      </c>
      <c r="D301" s="141">
        <f t="shared" si="17"/>
        <v>0</v>
      </c>
      <c r="F301" s="3">
        <f t="shared" si="16"/>
        <v>0</v>
      </c>
    </row>
    <row r="302" spans="1:6" x14ac:dyDescent="0.35">
      <c r="B302" s="1">
        <v>2900</v>
      </c>
      <c r="D302" s="141">
        <f t="shared" si="17"/>
        <v>0</v>
      </c>
      <c r="F302" s="3">
        <f t="shared" si="16"/>
        <v>0</v>
      </c>
    </row>
    <row r="303" spans="1:6" x14ac:dyDescent="0.35">
      <c r="B303" s="1">
        <v>3100</v>
      </c>
      <c r="D303" s="141">
        <f t="shared" si="17"/>
        <v>0</v>
      </c>
      <c r="F303" s="4">
        <f t="shared" si="16"/>
        <v>0</v>
      </c>
    </row>
    <row r="304" spans="1:6" x14ac:dyDescent="0.35">
      <c r="D304" s="103">
        <f>SUM(D297:D303)</f>
        <v>0</v>
      </c>
      <c r="F304" s="3">
        <f>SUM(F297:F303)</f>
        <v>0</v>
      </c>
    </row>
    <row r="305" spans="6:6" ht="30" x14ac:dyDescent="0.35">
      <c r="F305" s="2" t="s">
        <v>0</v>
      </c>
    </row>
  </sheetData>
  <mergeCells count="23">
    <mergeCell ref="B189:H192"/>
    <mergeCell ref="B277:H279"/>
    <mergeCell ref="A163:J164"/>
    <mergeCell ref="A171:J172"/>
    <mergeCell ref="B181:J182"/>
    <mergeCell ref="B261:H263"/>
    <mergeCell ref="F274:F275"/>
    <mergeCell ref="B33:J34"/>
    <mergeCell ref="A3:J6"/>
    <mergeCell ref="B93:H95"/>
    <mergeCell ref="F107:F108"/>
    <mergeCell ref="B110:H112"/>
    <mergeCell ref="A11:J12"/>
    <mergeCell ref="A20:J21"/>
    <mergeCell ref="B43:H46"/>
    <mergeCell ref="J41:L41"/>
    <mergeCell ref="B25:L25"/>
    <mergeCell ref="N40:O40"/>
    <mergeCell ref="N41:O41"/>
    <mergeCell ref="N187:O187"/>
    <mergeCell ref="N188:O188"/>
    <mergeCell ref="M44:P44"/>
    <mergeCell ref="N54:Q54"/>
  </mergeCells>
  <pageMargins left="0.5" right="0.5" top="0.5" bottom="0.5" header="0.3" footer="0.3"/>
  <pageSetup scale="52" fitToHeight="0" orientation="portrait" r:id="rId1"/>
  <rowBreaks count="1" manualBreakCount="1">
    <brk id="1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08"/>
  <sheetViews>
    <sheetView topLeftCell="F1" zoomScale="98" zoomScaleNormal="98" workbookViewId="0">
      <selection activeCell="F19" sqref="F19"/>
    </sheetView>
  </sheetViews>
  <sheetFormatPr defaultColWidth="8.88671875" defaultRowHeight="15" customHeight="1" x14ac:dyDescent="0.35"/>
  <cols>
    <col min="1" max="1" width="3.5546875" style="1" bestFit="1" customWidth="1"/>
    <col min="2" max="2" width="8.109375" style="1" hidden="1" customWidth="1"/>
    <col min="3" max="3" width="8.33203125" style="1" hidden="1" customWidth="1"/>
    <col min="4" max="4" width="9.33203125" style="1" hidden="1" customWidth="1"/>
    <col min="5" max="5" width="7.6640625" style="1" hidden="1" customWidth="1"/>
    <col min="6" max="6" width="85.44140625" style="1" customWidth="1"/>
    <col min="7" max="7" width="15.5546875" style="1" bestFit="1" customWidth="1"/>
    <col min="8" max="8" width="18" style="1" customWidth="1"/>
    <col min="9" max="9" width="2.6640625" style="1" customWidth="1"/>
    <col min="10" max="10" width="11.5546875" style="1" customWidth="1"/>
    <col min="11" max="11" width="18.5546875" style="1" customWidth="1"/>
    <col min="12" max="12" width="5" style="1" customWidth="1"/>
    <col min="13" max="13" width="30.44140625" style="1" customWidth="1"/>
    <col min="14" max="14" width="32.88671875" style="1" customWidth="1"/>
    <col min="15" max="15" width="9.44140625" style="1" customWidth="1"/>
    <col min="16" max="16384" width="8.88671875" style="1"/>
  </cols>
  <sheetData>
    <row r="1" spans="1:20" ht="20.25" customHeight="1" x14ac:dyDescent="0.4">
      <c r="F1" s="54" t="s">
        <v>309</v>
      </c>
    </row>
    <row r="2" spans="1:20" ht="21" customHeight="1" x14ac:dyDescent="0.4">
      <c r="F2" s="55" t="s">
        <v>178</v>
      </c>
    </row>
    <row r="3" spans="1:20" ht="19.5" customHeight="1" x14ac:dyDescent="0.4">
      <c r="F3" s="54" t="s">
        <v>177</v>
      </c>
    </row>
    <row r="4" spans="1:20" ht="15" customHeight="1" x14ac:dyDescent="0.35">
      <c r="F4" s="48"/>
    </row>
    <row r="5" spans="1:20" ht="15" customHeight="1" x14ac:dyDescent="0.35">
      <c r="A5" s="45"/>
      <c r="B5" s="45"/>
      <c r="C5" s="45"/>
      <c r="D5" s="45"/>
      <c r="E5" s="45"/>
      <c r="F5" s="45"/>
      <c r="G5" s="45"/>
      <c r="H5" s="45"/>
    </row>
    <row r="6" spans="1:20" ht="15" customHeight="1" x14ac:dyDescent="0.35">
      <c r="M6" s="118" t="s">
        <v>271</v>
      </c>
    </row>
    <row r="7" spans="1:20" ht="21.75" customHeight="1" x14ac:dyDescent="0.45">
      <c r="A7" s="11" t="s">
        <v>176</v>
      </c>
      <c r="B7" s="11"/>
      <c r="C7" s="11"/>
      <c r="D7" s="11"/>
      <c r="E7" s="11"/>
      <c r="M7" s="118" t="s">
        <v>270</v>
      </c>
    </row>
    <row r="9" spans="1:20" ht="15" customHeight="1" x14ac:dyDescent="0.35">
      <c r="B9" s="8" t="s">
        <v>293</v>
      </c>
      <c r="C9" s="8" t="s">
        <v>294</v>
      </c>
      <c r="D9" s="8" t="s">
        <v>3</v>
      </c>
      <c r="E9" s="8" t="s">
        <v>295</v>
      </c>
      <c r="F9" s="8" t="s">
        <v>175</v>
      </c>
      <c r="M9" s="119"/>
      <c r="N9" s="118" t="s">
        <v>275</v>
      </c>
      <c r="O9" s="193" t="s">
        <v>273</v>
      </c>
      <c r="P9" s="193"/>
      <c r="Q9" s="193"/>
      <c r="R9" s="193"/>
      <c r="S9" s="193"/>
      <c r="T9" s="193"/>
    </row>
    <row r="10" spans="1:20" ht="15" customHeight="1" x14ac:dyDescent="0.35">
      <c r="A10" s="42" t="s">
        <v>145</v>
      </c>
      <c r="B10" s="42">
        <v>902</v>
      </c>
      <c r="C10" s="145" t="s">
        <v>296</v>
      </c>
      <c r="D10" s="145" t="s">
        <v>300</v>
      </c>
      <c r="E10" s="145" t="s">
        <v>301</v>
      </c>
      <c r="F10" s="124" t="s">
        <v>130</v>
      </c>
      <c r="G10" s="130"/>
      <c r="I10" s="48"/>
      <c r="M10" s="119"/>
      <c r="N10" s="118" t="s">
        <v>243</v>
      </c>
      <c r="O10" s="193" t="s">
        <v>276</v>
      </c>
      <c r="P10" s="193"/>
      <c r="Q10" s="193"/>
    </row>
    <row r="11" spans="1:20" ht="15" customHeight="1" x14ac:dyDescent="0.35">
      <c r="B11" s="42">
        <v>902</v>
      </c>
      <c r="C11" s="145" t="s">
        <v>296</v>
      </c>
      <c r="D11" s="144" t="s">
        <v>302</v>
      </c>
      <c r="E11" s="145" t="s">
        <v>301</v>
      </c>
      <c r="F11" s="134" t="s">
        <v>249</v>
      </c>
      <c r="H11" s="132">
        <f>G10</f>
        <v>0</v>
      </c>
      <c r="M11" s="120">
        <f>M9-M10</f>
        <v>0</v>
      </c>
      <c r="N11" s="118" t="s">
        <v>290</v>
      </c>
    </row>
    <row r="12" spans="1:20" ht="28.2" x14ac:dyDescent="0.35">
      <c r="D12" s="144"/>
      <c r="F12" s="46" t="s">
        <v>358</v>
      </c>
    </row>
    <row r="13" spans="1:20" ht="15" customHeight="1" x14ac:dyDescent="0.35">
      <c r="D13" s="144"/>
      <c r="F13" s="39"/>
      <c r="M13" s="123"/>
    </row>
    <row r="14" spans="1:20" ht="15" customHeight="1" x14ac:dyDescent="0.35">
      <c r="A14" s="42" t="s">
        <v>143</v>
      </c>
      <c r="B14" s="42">
        <v>902</v>
      </c>
      <c r="C14" s="145" t="s">
        <v>296</v>
      </c>
      <c r="D14" s="145" t="s">
        <v>302</v>
      </c>
      <c r="E14" s="145" t="s">
        <v>301</v>
      </c>
      <c r="F14" s="134" t="s">
        <v>248</v>
      </c>
      <c r="G14" s="132">
        <f>H15+H17-G16</f>
        <v>0</v>
      </c>
      <c r="I14" s="48"/>
      <c r="K14" s="119"/>
      <c r="L14" s="123"/>
      <c r="M14" s="118" t="s">
        <v>356</v>
      </c>
      <c r="N14" s="121" t="s">
        <v>272</v>
      </c>
    </row>
    <row r="15" spans="1:20" ht="15" customHeight="1" x14ac:dyDescent="0.35">
      <c r="B15" s="42">
        <v>902</v>
      </c>
      <c r="C15" s="145" t="s">
        <v>296</v>
      </c>
      <c r="D15" s="144" t="s">
        <v>299</v>
      </c>
      <c r="E15" s="145" t="s">
        <v>301</v>
      </c>
      <c r="F15" s="134" t="s">
        <v>138</v>
      </c>
      <c r="H15" s="129"/>
      <c r="K15" s="119"/>
      <c r="L15" s="119"/>
      <c r="M15" s="118" t="s">
        <v>274</v>
      </c>
      <c r="N15" s="193" t="s">
        <v>273</v>
      </c>
      <c r="O15" s="193"/>
      <c r="P15" s="193"/>
    </row>
    <row r="16" spans="1:20" ht="15" customHeight="1" x14ac:dyDescent="0.35">
      <c r="B16" s="42">
        <v>902</v>
      </c>
      <c r="C16" s="145" t="s">
        <v>296</v>
      </c>
      <c r="D16" s="144" t="s">
        <v>297</v>
      </c>
      <c r="E16" s="145" t="s">
        <v>301</v>
      </c>
      <c r="F16" s="134" t="s">
        <v>141</v>
      </c>
      <c r="G16" s="130"/>
      <c r="H16" s="50"/>
      <c r="K16" s="119"/>
      <c r="L16" s="119"/>
      <c r="M16" s="118" t="s">
        <v>291</v>
      </c>
      <c r="N16" s="193"/>
      <c r="O16" s="193"/>
      <c r="P16" s="193"/>
    </row>
    <row r="17" spans="1:15" ht="15" customHeight="1" x14ac:dyDescent="0.35">
      <c r="B17" s="42">
        <v>902</v>
      </c>
      <c r="C17" s="145" t="s">
        <v>296</v>
      </c>
      <c r="D17" s="144" t="s">
        <v>298</v>
      </c>
      <c r="E17" s="145" t="s">
        <v>301</v>
      </c>
      <c r="F17" s="134" t="s">
        <v>140</v>
      </c>
      <c r="H17" s="133"/>
      <c r="K17" s="120">
        <f>-K14-K15-K16</f>
        <v>0</v>
      </c>
      <c r="L17" s="119"/>
      <c r="M17" s="118" t="s">
        <v>292</v>
      </c>
    </row>
    <row r="18" spans="1:15" x14ac:dyDescent="0.35">
      <c r="F18" s="46" t="s">
        <v>359</v>
      </c>
      <c r="G18" s="13"/>
      <c r="H18" s="13"/>
      <c r="K18" s="50"/>
      <c r="L18" s="50"/>
    </row>
    <row r="19" spans="1:15" ht="15" customHeight="1" x14ac:dyDescent="0.35">
      <c r="J19" s="106" t="s">
        <v>256</v>
      </c>
      <c r="K19" s="106"/>
      <c r="L19" s="106"/>
      <c r="M19" s="106"/>
    </row>
    <row r="20" spans="1:15" ht="15" customHeight="1" x14ac:dyDescent="0.35">
      <c r="A20" s="42" t="s">
        <v>142</v>
      </c>
      <c r="B20" s="42">
        <v>902</v>
      </c>
      <c r="C20" s="56">
        <v>9990</v>
      </c>
      <c r="D20" s="56">
        <v>1000</v>
      </c>
      <c r="E20" s="49">
        <v>279</v>
      </c>
      <c r="F20" s="1" t="s">
        <v>124</v>
      </c>
      <c r="G20" s="146" t="str">
        <f>IF('2024 Allocations'!F52&gt;0,'2024 Allocations'!F52,"")</f>
        <v/>
      </c>
      <c r="I20" s="48"/>
      <c r="J20" s="194" t="s">
        <v>258</v>
      </c>
      <c r="K20" s="194"/>
      <c r="L20" s="194"/>
      <c r="M20" s="194"/>
      <c r="N20" s="52"/>
    </row>
    <row r="21" spans="1:15" ht="15" customHeight="1" x14ac:dyDescent="0.35">
      <c r="B21" s="42">
        <v>902</v>
      </c>
      <c r="C21" s="56">
        <v>9990</v>
      </c>
      <c r="D21" s="1">
        <v>2100</v>
      </c>
      <c r="E21" s="49">
        <v>279</v>
      </c>
      <c r="F21" s="1" t="s">
        <v>123</v>
      </c>
      <c r="G21" s="146" t="str">
        <f>IF('2024 Allocations'!F53&gt;0,'2024 Allocations'!F53,"")</f>
        <v/>
      </c>
      <c r="J21" s="194" t="s">
        <v>257</v>
      </c>
      <c r="K21" s="194"/>
      <c r="L21" s="194"/>
      <c r="M21" s="194"/>
      <c r="N21" s="52"/>
    </row>
    <row r="22" spans="1:15" ht="15" customHeight="1" x14ac:dyDescent="0.35">
      <c r="B22" s="42">
        <v>902</v>
      </c>
      <c r="C22" s="56">
        <v>9990</v>
      </c>
      <c r="D22" s="1">
        <v>2210</v>
      </c>
      <c r="E22" s="49">
        <v>279</v>
      </c>
      <c r="F22" s="1" t="s">
        <v>151</v>
      </c>
      <c r="G22" s="146" t="str">
        <f>IF('2024 Allocations'!F54&gt;0,'2024 Allocations'!F54,"")</f>
        <v/>
      </c>
      <c r="M22" s="124" t="s">
        <v>285</v>
      </c>
      <c r="N22" s="125">
        <f>-(H15+H214)</f>
        <v>0</v>
      </c>
      <c r="O22" s="1" t="s">
        <v>29</v>
      </c>
    </row>
    <row r="23" spans="1:15" ht="15" customHeight="1" x14ac:dyDescent="0.35">
      <c r="B23" s="42">
        <v>902</v>
      </c>
      <c r="C23" s="56">
        <v>9990</v>
      </c>
      <c r="D23" s="1">
        <v>2213</v>
      </c>
      <c r="E23" s="49">
        <v>279</v>
      </c>
      <c r="F23" s="1" t="s">
        <v>254</v>
      </c>
      <c r="G23" s="146" t="str">
        <f>IF('2024 Allocations'!F55&gt;0,'2024 Allocations'!F55,"")</f>
        <v/>
      </c>
      <c r="J23" s="106">
        <v>2210</v>
      </c>
      <c r="K23" s="171">
        <f>'2024 Allocations'!F54</f>
        <v>0</v>
      </c>
      <c r="L23" s="107"/>
      <c r="M23" s="124" t="s">
        <v>286</v>
      </c>
      <c r="N23" s="126">
        <f>G10+G16+G209+G215</f>
        <v>0</v>
      </c>
      <c r="O23" s="1" t="s">
        <v>29</v>
      </c>
    </row>
    <row r="24" spans="1:15" ht="15" customHeight="1" x14ac:dyDescent="0.35">
      <c r="B24" s="42">
        <v>902</v>
      </c>
      <c r="C24" s="56">
        <v>9990</v>
      </c>
      <c r="D24" s="1">
        <v>2220</v>
      </c>
      <c r="E24" s="49">
        <v>279</v>
      </c>
      <c r="F24" s="1" t="s">
        <v>150</v>
      </c>
      <c r="G24" s="146" t="str">
        <f>IF('2024 Allocations'!F56&gt;0,'2024 Allocations'!F56,"")</f>
        <v/>
      </c>
      <c r="J24" s="106">
        <v>2213</v>
      </c>
      <c r="K24" s="171">
        <f>'2024 Allocations'!F55</f>
        <v>0</v>
      </c>
      <c r="L24" s="107"/>
      <c r="M24" s="124" t="s">
        <v>287</v>
      </c>
      <c r="N24" s="127">
        <f>-(H17+H216)</f>
        <v>0</v>
      </c>
      <c r="O24" s="1" t="s">
        <v>29</v>
      </c>
    </row>
    <row r="25" spans="1:15" ht="15" customHeight="1" x14ac:dyDescent="0.35">
      <c r="B25" s="42">
        <v>902</v>
      </c>
      <c r="C25" s="56">
        <v>9990</v>
      </c>
      <c r="D25" s="1">
        <v>2230</v>
      </c>
      <c r="E25" s="49">
        <v>279</v>
      </c>
      <c r="F25" s="1" t="s">
        <v>149</v>
      </c>
      <c r="G25" s="146" t="str">
        <f>IF('2024 Allocations'!F57&gt;0,'2024 Allocations'!F57,"")</f>
        <v/>
      </c>
      <c r="J25" s="106">
        <v>2230</v>
      </c>
      <c r="K25" s="171">
        <f>'2024 Allocations'!F56</f>
        <v>0</v>
      </c>
      <c r="L25" s="107"/>
      <c r="M25" s="124" t="s">
        <v>288</v>
      </c>
      <c r="N25" s="131">
        <f>-H11+G14-H210+G213</f>
        <v>0</v>
      </c>
      <c r="O25" s="1" t="s">
        <v>29</v>
      </c>
    </row>
    <row r="26" spans="1:15" ht="15" customHeight="1" x14ac:dyDescent="0.35">
      <c r="B26" s="42">
        <v>902</v>
      </c>
      <c r="C26" s="56">
        <v>9990</v>
      </c>
      <c r="D26" s="1">
        <v>2300</v>
      </c>
      <c r="E26" s="49">
        <v>279</v>
      </c>
      <c r="F26" s="1" t="s">
        <v>122</v>
      </c>
      <c r="G26" s="146" t="str">
        <f>IF('2024 Allocations'!F58&gt;0,'2024 Allocations'!F58,"")</f>
        <v/>
      </c>
      <c r="K26" s="108">
        <f>SUM(K23:K25)</f>
        <v>0</v>
      </c>
      <c r="L26" s="107"/>
    </row>
    <row r="27" spans="1:15" ht="15" customHeight="1" x14ac:dyDescent="0.35">
      <c r="B27" s="42">
        <v>902</v>
      </c>
      <c r="C27" s="56">
        <v>9990</v>
      </c>
      <c r="D27" s="1">
        <v>2400</v>
      </c>
      <c r="E27" s="49">
        <v>279</v>
      </c>
      <c r="F27" s="1" t="s">
        <v>121</v>
      </c>
      <c r="G27" s="146" t="str">
        <f>IF('2024 Allocations'!F59&gt;0,'2024 Allocations'!F59,"")</f>
        <v/>
      </c>
      <c r="K27" s="107"/>
      <c r="L27" s="107"/>
      <c r="M27" s="128" t="s">
        <v>29</v>
      </c>
      <c r="N27" s="1" t="s">
        <v>289</v>
      </c>
    </row>
    <row r="28" spans="1:15" ht="15" customHeight="1" x14ac:dyDescent="0.35">
      <c r="B28" s="42">
        <v>902</v>
      </c>
      <c r="C28" s="56">
        <v>9990</v>
      </c>
      <c r="D28" s="1">
        <v>2500</v>
      </c>
      <c r="E28" s="49">
        <v>279</v>
      </c>
      <c r="F28" s="1" t="s">
        <v>98</v>
      </c>
      <c r="G28" s="146" t="str">
        <f>IF('2024 Allocations'!F60&gt;0,'2024 Allocations'!F60,"")</f>
        <v/>
      </c>
      <c r="K28" s="107"/>
      <c r="L28" s="107"/>
      <c r="N28" s="52"/>
    </row>
    <row r="29" spans="1:15" ht="15" customHeight="1" x14ac:dyDescent="0.35">
      <c r="B29" s="42">
        <v>902</v>
      </c>
      <c r="C29" s="56">
        <v>9990</v>
      </c>
      <c r="D29" s="1">
        <v>2600</v>
      </c>
      <c r="E29" s="49">
        <v>279</v>
      </c>
      <c r="F29" s="1" t="s">
        <v>97</v>
      </c>
      <c r="G29" s="146" t="str">
        <f>IF('2024 Allocations'!F61&gt;0,'2024 Allocations'!F61,"")</f>
        <v/>
      </c>
      <c r="K29" s="107"/>
      <c r="L29" s="107"/>
      <c r="N29" s="52"/>
    </row>
    <row r="30" spans="1:15" ht="15" customHeight="1" x14ac:dyDescent="0.35">
      <c r="B30" s="42">
        <v>902</v>
      </c>
      <c r="C30" s="56">
        <v>9990</v>
      </c>
      <c r="D30" s="1">
        <v>2700</v>
      </c>
      <c r="E30" s="49">
        <v>279</v>
      </c>
      <c r="F30" s="1" t="s">
        <v>96</v>
      </c>
      <c r="G30" s="146" t="str">
        <f>IF('2024 Allocations'!F62&gt;0,'2024 Allocations'!F62,"")</f>
        <v/>
      </c>
      <c r="H30" s="109"/>
      <c r="N30" s="52"/>
    </row>
    <row r="31" spans="1:15" ht="15" customHeight="1" x14ac:dyDescent="0.35">
      <c r="B31" s="42">
        <v>902</v>
      </c>
      <c r="C31" s="56">
        <v>9990</v>
      </c>
      <c r="D31" s="1">
        <v>2800</v>
      </c>
      <c r="E31" s="49">
        <v>279</v>
      </c>
      <c r="F31" s="1" t="s">
        <v>95</v>
      </c>
      <c r="G31" s="146" t="str">
        <f>IF('2024 Allocations'!F63&gt;0,'2024 Allocations'!F63,"")</f>
        <v/>
      </c>
      <c r="N31" s="52"/>
    </row>
    <row r="32" spans="1:15" ht="15" customHeight="1" x14ac:dyDescent="0.35">
      <c r="B32" s="42">
        <v>902</v>
      </c>
      <c r="C32" s="56">
        <v>9990</v>
      </c>
      <c r="D32" s="1">
        <v>2900</v>
      </c>
      <c r="E32" s="49">
        <v>279</v>
      </c>
      <c r="F32" s="1" t="s">
        <v>94</v>
      </c>
      <c r="G32" s="146" t="str">
        <f>IF('2024 Allocations'!F64&gt;0,'2024 Allocations'!F64,"")</f>
        <v/>
      </c>
      <c r="N32" s="52"/>
    </row>
    <row r="33" spans="2:14" ht="15" customHeight="1" x14ac:dyDescent="0.35">
      <c r="B33" s="42">
        <v>902</v>
      </c>
      <c r="C33" s="56">
        <v>9990</v>
      </c>
      <c r="D33" s="1">
        <v>3100</v>
      </c>
      <c r="E33" s="49">
        <v>279</v>
      </c>
      <c r="F33" s="1" t="s">
        <v>93</v>
      </c>
      <c r="G33" s="146" t="str">
        <f>IF('2024 Allocations'!F65&gt;0,'2024 Allocations'!F65,"")</f>
        <v/>
      </c>
      <c r="N33" s="52"/>
    </row>
    <row r="34" spans="2:14" ht="15" customHeight="1" x14ac:dyDescent="0.35">
      <c r="B34" s="42">
        <v>902</v>
      </c>
      <c r="C34" s="56">
        <v>9990</v>
      </c>
      <c r="D34" s="1">
        <v>3200</v>
      </c>
      <c r="E34" s="49">
        <v>279</v>
      </c>
      <c r="F34" s="1" t="s">
        <v>259</v>
      </c>
      <c r="G34" s="146" t="str">
        <f>IF('2024 Allocations'!F66&gt;0,'2024 Allocations'!F66,"")</f>
        <v/>
      </c>
      <c r="N34" s="52"/>
    </row>
    <row r="35" spans="2:14" ht="15" customHeight="1" x14ac:dyDescent="0.35">
      <c r="B35" s="42">
        <v>902</v>
      </c>
      <c r="C35" s="56">
        <v>9990</v>
      </c>
      <c r="D35" s="1">
        <v>3300</v>
      </c>
      <c r="E35" s="49">
        <v>279</v>
      </c>
      <c r="F35" s="1" t="s">
        <v>260</v>
      </c>
      <c r="G35" s="146" t="str">
        <f>IF('2024 Allocations'!F67&gt;0,'2024 Allocations'!F67,"")</f>
        <v/>
      </c>
      <c r="J35" s="109"/>
      <c r="N35" s="52"/>
    </row>
    <row r="36" spans="2:14" ht="15" customHeight="1" x14ac:dyDescent="0.35">
      <c r="B36" s="42">
        <v>902</v>
      </c>
      <c r="C36" s="56">
        <v>9990</v>
      </c>
      <c r="D36" s="56">
        <v>1000</v>
      </c>
      <c r="E36" s="49">
        <v>279</v>
      </c>
      <c r="F36" s="1" t="s">
        <v>124</v>
      </c>
      <c r="H36" s="146" t="str">
        <f>IF('2024 Allocations'!F52&lt;0,-'2024 Allocations'!F52,"")</f>
        <v/>
      </c>
      <c r="J36" s="109"/>
      <c r="N36" s="52"/>
    </row>
    <row r="37" spans="2:14" ht="15" customHeight="1" x14ac:dyDescent="0.35">
      <c r="B37" s="42">
        <v>902</v>
      </c>
      <c r="C37" s="56">
        <v>9990</v>
      </c>
      <c r="D37" s="1">
        <v>2100</v>
      </c>
      <c r="E37" s="49">
        <v>279</v>
      </c>
      <c r="F37" s="1" t="s">
        <v>123</v>
      </c>
      <c r="H37" s="146" t="str">
        <f>IF('2024 Allocations'!F53&lt;0,-'2024 Allocations'!F53,"")</f>
        <v/>
      </c>
      <c r="J37" s="109"/>
      <c r="N37" s="52"/>
    </row>
    <row r="38" spans="2:14" ht="15" customHeight="1" x14ac:dyDescent="0.35">
      <c r="B38" s="42">
        <v>902</v>
      </c>
      <c r="C38" s="56">
        <v>9990</v>
      </c>
      <c r="D38" s="1">
        <v>2210</v>
      </c>
      <c r="E38" s="49">
        <v>279</v>
      </c>
      <c r="F38" s="1" t="s">
        <v>151</v>
      </c>
      <c r="H38" s="146" t="str">
        <f>IF('2024 Allocations'!F54&lt;0,-'2024 Allocations'!F54,"")</f>
        <v/>
      </c>
      <c r="J38" s="109"/>
      <c r="N38" s="52"/>
    </row>
    <row r="39" spans="2:14" ht="15" customHeight="1" x14ac:dyDescent="0.35">
      <c r="B39" s="42">
        <v>902</v>
      </c>
      <c r="C39" s="56">
        <v>9990</v>
      </c>
      <c r="D39" s="1">
        <v>2213</v>
      </c>
      <c r="E39" s="49">
        <v>279</v>
      </c>
      <c r="F39" s="1" t="s">
        <v>254</v>
      </c>
      <c r="H39" s="146" t="str">
        <f>IF('2024 Allocations'!F55&lt;0,-'2024 Allocations'!F55,"")</f>
        <v/>
      </c>
      <c r="N39" s="52"/>
    </row>
    <row r="40" spans="2:14" ht="15" customHeight="1" x14ac:dyDescent="0.35">
      <c r="B40" s="42">
        <v>902</v>
      </c>
      <c r="C40" s="56">
        <v>9990</v>
      </c>
      <c r="D40" s="1">
        <v>2220</v>
      </c>
      <c r="E40" s="49">
        <v>279</v>
      </c>
      <c r="F40" s="1" t="s">
        <v>150</v>
      </c>
      <c r="H40" s="146" t="str">
        <f>IF('2024 Allocations'!F56&lt;0,-'2024 Allocations'!F56,"")</f>
        <v/>
      </c>
      <c r="N40" s="52"/>
    </row>
    <row r="41" spans="2:14" ht="15" customHeight="1" x14ac:dyDescent="0.35">
      <c r="B41" s="42">
        <v>902</v>
      </c>
      <c r="C41" s="56">
        <v>9990</v>
      </c>
      <c r="D41" s="1">
        <v>2230</v>
      </c>
      <c r="E41" s="49">
        <v>279</v>
      </c>
      <c r="F41" s="1" t="s">
        <v>149</v>
      </c>
      <c r="H41" s="146" t="str">
        <f>IF('2024 Allocations'!F57&lt;0,-'2024 Allocations'!F57,"")</f>
        <v/>
      </c>
      <c r="N41" s="52"/>
    </row>
    <row r="42" spans="2:14" ht="15" customHeight="1" x14ac:dyDescent="0.35">
      <c r="B42" s="42">
        <v>902</v>
      </c>
      <c r="C42" s="56">
        <v>9990</v>
      </c>
      <c r="D42" s="1">
        <v>2300</v>
      </c>
      <c r="E42" s="49">
        <v>279</v>
      </c>
      <c r="F42" s="1" t="s">
        <v>122</v>
      </c>
      <c r="H42" s="146" t="str">
        <f>IF('2024 Allocations'!F58&lt;0,-'2024 Allocations'!F58,"")</f>
        <v/>
      </c>
      <c r="N42" s="52"/>
    </row>
    <row r="43" spans="2:14" ht="15" customHeight="1" x14ac:dyDescent="0.35">
      <c r="B43" s="42">
        <v>902</v>
      </c>
      <c r="C43" s="56">
        <v>9990</v>
      </c>
      <c r="D43" s="1">
        <v>2400</v>
      </c>
      <c r="E43" s="49">
        <v>279</v>
      </c>
      <c r="F43" s="1" t="s">
        <v>121</v>
      </c>
      <c r="H43" s="146" t="str">
        <f>IF('2024 Allocations'!F59&lt;0,-'2024 Allocations'!F59,"")</f>
        <v/>
      </c>
      <c r="N43" s="52"/>
    </row>
    <row r="44" spans="2:14" ht="15" customHeight="1" x14ac:dyDescent="0.35">
      <c r="B44" s="42">
        <v>902</v>
      </c>
      <c r="C44" s="56">
        <v>9990</v>
      </c>
      <c r="D44" s="1">
        <v>2500</v>
      </c>
      <c r="E44" s="49">
        <v>279</v>
      </c>
      <c r="F44" s="1" t="s">
        <v>98</v>
      </c>
      <c r="H44" s="146" t="str">
        <f>IF('2024 Allocations'!F60&lt;0,-'2024 Allocations'!F60,"")</f>
        <v/>
      </c>
      <c r="N44" s="52"/>
    </row>
    <row r="45" spans="2:14" ht="15" customHeight="1" x14ac:dyDescent="0.35">
      <c r="B45" s="42">
        <v>902</v>
      </c>
      <c r="C45" s="56">
        <v>9990</v>
      </c>
      <c r="D45" s="1">
        <v>2600</v>
      </c>
      <c r="E45" s="49">
        <v>279</v>
      </c>
      <c r="F45" s="1" t="s">
        <v>97</v>
      </c>
      <c r="H45" s="146" t="str">
        <f>IF('2024 Allocations'!F61&lt;0,-'2024 Allocations'!F61,"")</f>
        <v/>
      </c>
      <c r="N45" s="52"/>
    </row>
    <row r="46" spans="2:14" ht="15" customHeight="1" x14ac:dyDescent="0.35">
      <c r="B46" s="42">
        <v>902</v>
      </c>
      <c r="C46" s="56">
        <v>9990</v>
      </c>
      <c r="D46" s="1">
        <v>2700</v>
      </c>
      <c r="E46" s="49">
        <v>279</v>
      </c>
      <c r="F46" s="1" t="s">
        <v>96</v>
      </c>
      <c r="H46" s="146" t="str">
        <f>IF('2024 Allocations'!F62&lt;0,-'2024 Allocations'!F62,"")</f>
        <v/>
      </c>
      <c r="N46" s="52"/>
    </row>
    <row r="47" spans="2:14" ht="15" customHeight="1" x14ac:dyDescent="0.35">
      <c r="B47" s="42">
        <v>902</v>
      </c>
      <c r="C47" s="56">
        <v>9990</v>
      </c>
      <c r="D47" s="1">
        <v>2800</v>
      </c>
      <c r="E47" s="49">
        <v>279</v>
      </c>
      <c r="F47" s="1" t="s">
        <v>95</v>
      </c>
      <c r="H47" s="146" t="str">
        <f>IF('2024 Allocations'!F63&lt;0,-'2024 Allocations'!F63,"")</f>
        <v/>
      </c>
      <c r="N47" s="52"/>
    </row>
    <row r="48" spans="2:14" ht="15" customHeight="1" x14ac:dyDescent="0.35">
      <c r="B48" s="42">
        <v>902</v>
      </c>
      <c r="C48" s="56">
        <v>9990</v>
      </c>
      <c r="D48" s="1">
        <v>2900</v>
      </c>
      <c r="E48" s="49">
        <v>279</v>
      </c>
      <c r="F48" s="1" t="s">
        <v>94</v>
      </c>
      <c r="H48" s="146" t="str">
        <f>IF('2024 Allocations'!F64&lt;0,-'2024 Allocations'!F64,"")</f>
        <v/>
      </c>
      <c r="N48" s="52"/>
    </row>
    <row r="49" spans="1:14" ht="15" customHeight="1" x14ac:dyDescent="0.35">
      <c r="B49" s="42">
        <v>902</v>
      </c>
      <c r="C49" s="56">
        <v>9990</v>
      </c>
      <c r="D49" s="1">
        <v>3100</v>
      </c>
      <c r="E49" s="49">
        <v>279</v>
      </c>
      <c r="F49" s="1" t="s">
        <v>93</v>
      </c>
      <c r="H49" s="146" t="str">
        <f>IF('2024 Allocations'!F65&lt;0,-'2024 Allocations'!F65,"")</f>
        <v/>
      </c>
      <c r="N49" s="52"/>
    </row>
    <row r="50" spans="1:14" ht="15" customHeight="1" x14ac:dyDescent="0.35">
      <c r="B50" s="42">
        <v>902</v>
      </c>
      <c r="C50" s="56">
        <v>9990</v>
      </c>
      <c r="D50" s="1">
        <v>3200</v>
      </c>
      <c r="E50" s="49">
        <v>279</v>
      </c>
      <c r="F50" s="1" t="s">
        <v>259</v>
      </c>
      <c r="H50" s="146" t="str">
        <f>IF('2024 Allocations'!F66&lt;0,-'2024 Allocations'!F66,"")</f>
        <v/>
      </c>
      <c r="N50" s="52"/>
    </row>
    <row r="51" spans="1:14" ht="15" customHeight="1" x14ac:dyDescent="0.35">
      <c r="B51" s="42">
        <v>902</v>
      </c>
      <c r="C51" s="56">
        <v>9990</v>
      </c>
      <c r="D51" s="1">
        <v>3300</v>
      </c>
      <c r="E51" s="49">
        <v>279</v>
      </c>
      <c r="F51" s="1" t="s">
        <v>260</v>
      </c>
      <c r="H51" s="146" t="str">
        <f>IF('2024 Allocations'!F67&lt;0,-'2024 Allocations'!F67,"")</f>
        <v/>
      </c>
      <c r="N51" s="52"/>
    </row>
    <row r="52" spans="1:14" ht="15" customHeight="1" x14ac:dyDescent="0.35">
      <c r="B52" s="42">
        <v>902</v>
      </c>
      <c r="C52" s="143" t="s">
        <v>296</v>
      </c>
      <c r="D52" s="144" t="s">
        <v>297</v>
      </c>
      <c r="E52" s="145" t="s">
        <v>301</v>
      </c>
      <c r="F52" s="1" t="s">
        <v>141</v>
      </c>
      <c r="G52" s="130"/>
      <c r="H52" s="50"/>
      <c r="J52" s="180" t="s">
        <v>283</v>
      </c>
      <c r="K52" s="180"/>
      <c r="L52" s="180"/>
      <c r="M52" s="180"/>
    </row>
    <row r="53" spans="1:14" ht="15" customHeight="1" x14ac:dyDescent="0.35">
      <c r="B53" s="42">
        <v>902</v>
      </c>
      <c r="C53" s="143" t="s">
        <v>296</v>
      </c>
      <c r="D53" s="144" t="s">
        <v>297</v>
      </c>
      <c r="E53" s="145" t="s">
        <v>301</v>
      </c>
      <c r="F53" s="1" t="s">
        <v>135</v>
      </c>
      <c r="G53" s="50"/>
      <c r="H53" s="130"/>
    </row>
    <row r="54" spans="1:14" ht="15" customHeight="1" x14ac:dyDescent="0.35">
      <c r="B54" s="42">
        <v>902</v>
      </c>
      <c r="C54" s="143" t="s">
        <v>296</v>
      </c>
      <c r="D54" s="144" t="s">
        <v>298</v>
      </c>
      <c r="E54" s="145" t="s">
        <v>301</v>
      </c>
      <c r="F54" s="1" t="s">
        <v>136</v>
      </c>
      <c r="G54" s="130"/>
      <c r="H54" s="50"/>
      <c r="J54" s="180" t="s">
        <v>283</v>
      </c>
      <c r="K54" s="180"/>
      <c r="L54" s="180"/>
      <c r="M54" s="180"/>
    </row>
    <row r="55" spans="1:14" ht="15" customHeight="1" x14ac:dyDescent="0.35">
      <c r="B55" s="42">
        <v>902</v>
      </c>
      <c r="C55" s="143" t="s">
        <v>296</v>
      </c>
      <c r="D55" s="144" t="s">
        <v>298</v>
      </c>
      <c r="E55" s="145" t="s">
        <v>301</v>
      </c>
      <c r="F55" s="1" t="s">
        <v>140</v>
      </c>
      <c r="G55" s="50"/>
      <c r="H55" s="130"/>
    </row>
    <row r="56" spans="1:14" ht="15" customHeight="1" x14ac:dyDescent="0.35">
      <c r="B56" s="42">
        <v>902</v>
      </c>
      <c r="C56" s="143" t="s">
        <v>296</v>
      </c>
      <c r="D56" s="144" t="s">
        <v>299</v>
      </c>
      <c r="E56" s="145" t="s">
        <v>301</v>
      </c>
      <c r="F56" s="51" t="s">
        <v>139</v>
      </c>
      <c r="G56" s="130"/>
      <c r="H56" s="50"/>
    </row>
    <row r="57" spans="1:14" ht="15" customHeight="1" x14ac:dyDescent="0.35">
      <c r="B57" s="42">
        <v>902</v>
      </c>
      <c r="C57" s="143" t="s">
        <v>296</v>
      </c>
      <c r="D57" s="144" t="s">
        <v>299</v>
      </c>
      <c r="E57" s="145" t="s">
        <v>301</v>
      </c>
      <c r="F57" s="51" t="s">
        <v>138</v>
      </c>
      <c r="G57" s="50"/>
      <c r="H57" s="130"/>
      <c r="J57" s="180" t="s">
        <v>283</v>
      </c>
      <c r="K57" s="180"/>
      <c r="L57" s="180"/>
      <c r="M57" s="180"/>
    </row>
    <row r="58" spans="1:14" ht="15" customHeight="1" x14ac:dyDescent="0.35">
      <c r="B58" s="42">
        <v>902</v>
      </c>
      <c r="C58" s="143" t="s">
        <v>296</v>
      </c>
      <c r="D58" s="144" t="s">
        <v>300</v>
      </c>
      <c r="E58" s="145" t="s">
        <v>301</v>
      </c>
      <c r="F58" s="47" t="s">
        <v>148</v>
      </c>
      <c r="H58" s="130"/>
      <c r="J58" s="180" t="s">
        <v>283</v>
      </c>
      <c r="K58" s="180"/>
      <c r="L58" s="180"/>
      <c r="M58" s="180"/>
    </row>
    <row r="59" spans="1:14" ht="15" customHeight="1" x14ac:dyDescent="0.35">
      <c r="F59" s="39" t="s">
        <v>44</v>
      </c>
      <c r="G59" s="13"/>
      <c r="H59" s="13"/>
    </row>
    <row r="60" spans="1:14" ht="15" customHeight="1" x14ac:dyDescent="0.35">
      <c r="F60" s="39" t="s">
        <v>119</v>
      </c>
      <c r="H60" s="13"/>
    </row>
    <row r="61" spans="1:14" ht="15" customHeight="1" x14ac:dyDescent="0.35">
      <c r="F61" s="39" t="s">
        <v>82</v>
      </c>
    </row>
    <row r="63" spans="1:14" ht="15" customHeight="1" x14ac:dyDescent="0.35">
      <c r="F63" s="44" t="s">
        <v>174</v>
      </c>
    </row>
    <row r="64" spans="1:14" ht="15" customHeight="1" x14ac:dyDescent="0.35">
      <c r="A64" s="42" t="s">
        <v>173</v>
      </c>
      <c r="B64" s="42">
        <v>902</v>
      </c>
      <c r="C64" s="56">
        <v>1445</v>
      </c>
      <c r="D64" s="56">
        <v>3912</v>
      </c>
      <c r="E64" s="145" t="s">
        <v>301</v>
      </c>
      <c r="F64" s="19" t="s">
        <v>172</v>
      </c>
      <c r="G64" s="96">
        <f>-'2024 Allocations'!F117</f>
        <v>0</v>
      </c>
      <c r="I64" s="48"/>
      <c r="N64" s="3"/>
    </row>
    <row r="65" spans="1:14" ht="15" customHeight="1" x14ac:dyDescent="0.35">
      <c r="A65" s="42"/>
      <c r="B65" s="42">
        <v>902</v>
      </c>
      <c r="C65" s="56">
        <v>1445</v>
      </c>
      <c r="D65" s="56">
        <v>3912</v>
      </c>
      <c r="E65" s="145" t="s">
        <v>301</v>
      </c>
      <c r="F65" s="19" t="s">
        <v>171</v>
      </c>
      <c r="G65" s="96">
        <f>-'2024 Allocations'!F118</f>
        <v>0</v>
      </c>
      <c r="I65" s="48"/>
      <c r="N65" s="3"/>
    </row>
    <row r="66" spans="1:14" ht="15" customHeight="1" x14ac:dyDescent="0.35">
      <c r="A66" s="42"/>
      <c r="B66" s="42">
        <v>902</v>
      </c>
      <c r="C66" s="56">
        <v>1445</v>
      </c>
      <c r="D66" s="56">
        <v>3912</v>
      </c>
      <c r="E66" s="145" t="s">
        <v>301</v>
      </c>
      <c r="F66" s="19" t="s">
        <v>170</v>
      </c>
      <c r="G66" s="96">
        <f>-'2024 Allocations'!F119</f>
        <v>0</v>
      </c>
      <c r="N66" s="3"/>
    </row>
    <row r="67" spans="1:14" ht="15" customHeight="1" x14ac:dyDescent="0.35">
      <c r="B67" s="42">
        <v>902</v>
      </c>
      <c r="C67" s="56">
        <v>1445</v>
      </c>
      <c r="D67" s="56">
        <v>3912</v>
      </c>
      <c r="E67" s="145" t="s">
        <v>301</v>
      </c>
      <c r="F67" s="19" t="s">
        <v>169</v>
      </c>
      <c r="G67" s="96">
        <f>-'2024 Allocations'!F120</f>
        <v>0</v>
      </c>
      <c r="N67" s="3"/>
    </row>
    <row r="68" spans="1:14" ht="15" customHeight="1" x14ac:dyDescent="0.35">
      <c r="B68" s="42">
        <v>902</v>
      </c>
      <c r="C68" s="56">
        <v>1445</v>
      </c>
      <c r="D68" s="56">
        <v>3912</v>
      </c>
      <c r="E68" s="145" t="s">
        <v>301</v>
      </c>
      <c r="F68" s="19" t="s">
        <v>168</v>
      </c>
      <c r="G68" s="96">
        <f>-'2024 Allocations'!F121</f>
        <v>0</v>
      </c>
      <c r="N68" s="3"/>
    </row>
    <row r="69" spans="1:14" ht="15" customHeight="1" x14ac:dyDescent="0.35">
      <c r="B69" s="42">
        <v>902</v>
      </c>
      <c r="C69" s="56">
        <v>1445</v>
      </c>
      <c r="D69" s="56">
        <v>3912</v>
      </c>
      <c r="E69" s="145" t="s">
        <v>301</v>
      </c>
      <c r="F69" s="19" t="s">
        <v>167</v>
      </c>
      <c r="G69" s="96">
        <f>-'2024 Allocations'!F122</f>
        <v>0</v>
      </c>
      <c r="N69" s="3"/>
    </row>
    <row r="70" spans="1:14" ht="15" customHeight="1" x14ac:dyDescent="0.35">
      <c r="B70" s="42">
        <v>902</v>
      </c>
      <c r="C70" s="56">
        <v>1445</v>
      </c>
      <c r="D70" s="56">
        <v>3912</v>
      </c>
      <c r="E70" s="145" t="s">
        <v>301</v>
      </c>
      <c r="F70" s="19" t="s">
        <v>166</v>
      </c>
      <c r="G70" s="96">
        <f>-'2024 Allocations'!F123</f>
        <v>0</v>
      </c>
      <c r="J70" s="109"/>
      <c r="N70" s="3"/>
    </row>
    <row r="71" spans="1:14" ht="15" customHeight="1" x14ac:dyDescent="0.35">
      <c r="B71" s="42">
        <v>902</v>
      </c>
      <c r="C71" s="56">
        <v>1445</v>
      </c>
      <c r="D71" s="1">
        <v>2300</v>
      </c>
      <c r="E71" s="1">
        <v>279</v>
      </c>
      <c r="F71" s="1" t="s">
        <v>107</v>
      </c>
      <c r="H71" s="96">
        <f>-'2024 Allocations'!F117</f>
        <v>0</v>
      </c>
      <c r="J71" s="109"/>
    </row>
    <row r="72" spans="1:14" ht="15" customHeight="1" x14ac:dyDescent="0.35">
      <c r="B72" s="42">
        <v>902</v>
      </c>
      <c r="C72" s="56">
        <v>1445</v>
      </c>
      <c r="D72" s="1">
        <v>2500</v>
      </c>
      <c r="E72" s="1">
        <v>279</v>
      </c>
      <c r="F72" s="1" t="s">
        <v>106</v>
      </c>
      <c r="H72" s="96">
        <f>-'2024 Allocations'!F118</f>
        <v>0</v>
      </c>
      <c r="J72" s="109"/>
    </row>
    <row r="73" spans="1:14" ht="15" customHeight="1" x14ac:dyDescent="0.35">
      <c r="B73" s="42">
        <v>902</v>
      </c>
      <c r="C73" s="56">
        <v>1445</v>
      </c>
      <c r="D73" s="1">
        <v>2600</v>
      </c>
      <c r="E73" s="1">
        <v>279</v>
      </c>
      <c r="F73" s="1" t="s">
        <v>105</v>
      </c>
      <c r="G73" s="50"/>
      <c r="H73" s="96">
        <f>-'2024 Allocations'!F119</f>
        <v>0</v>
      </c>
      <c r="J73" s="109"/>
    </row>
    <row r="74" spans="1:14" ht="15" customHeight="1" x14ac:dyDescent="0.35">
      <c r="B74" s="42">
        <v>902</v>
      </c>
      <c r="C74" s="56">
        <v>1445</v>
      </c>
      <c r="D74" s="1">
        <v>2700</v>
      </c>
      <c r="E74" s="1">
        <v>279</v>
      </c>
      <c r="F74" s="1" t="s">
        <v>104</v>
      </c>
      <c r="H74" s="96">
        <f>-'2024 Allocations'!F120</f>
        <v>0</v>
      </c>
      <c r="J74" s="111"/>
    </row>
    <row r="75" spans="1:14" ht="15" customHeight="1" x14ac:dyDescent="0.35">
      <c r="B75" s="42">
        <v>902</v>
      </c>
      <c r="C75" s="56">
        <v>1445</v>
      </c>
      <c r="D75" s="1">
        <v>2800</v>
      </c>
      <c r="E75" s="1">
        <v>279</v>
      </c>
      <c r="F75" s="1" t="s">
        <v>103</v>
      </c>
      <c r="H75" s="96">
        <f>-'2024 Allocations'!F121</f>
        <v>0</v>
      </c>
    </row>
    <row r="76" spans="1:14" ht="15" customHeight="1" x14ac:dyDescent="0.35">
      <c r="B76" s="42">
        <v>902</v>
      </c>
      <c r="C76" s="56">
        <v>1445</v>
      </c>
      <c r="D76" s="1">
        <v>2900</v>
      </c>
      <c r="E76" s="1">
        <v>279</v>
      </c>
      <c r="F76" s="1" t="s">
        <v>102</v>
      </c>
      <c r="H76" s="96">
        <f>-'2024 Allocations'!F122</f>
        <v>0</v>
      </c>
    </row>
    <row r="77" spans="1:14" ht="15" customHeight="1" x14ac:dyDescent="0.35">
      <c r="B77" s="42">
        <v>902</v>
      </c>
      <c r="C77" s="56">
        <v>1445</v>
      </c>
      <c r="D77" s="1">
        <v>3100</v>
      </c>
      <c r="E77" s="1">
        <v>279</v>
      </c>
      <c r="F77" s="1" t="s">
        <v>101</v>
      </c>
      <c r="H77" s="96">
        <f>-'2024 Allocations'!F123</f>
        <v>0</v>
      </c>
    </row>
    <row r="78" spans="1:14" ht="15" customHeight="1" x14ac:dyDescent="0.35">
      <c r="F78" s="39" t="s">
        <v>329</v>
      </c>
      <c r="H78" s="3"/>
    </row>
    <row r="79" spans="1:14" ht="15" customHeight="1" x14ac:dyDescent="0.35">
      <c r="F79" s="39" t="s">
        <v>83</v>
      </c>
    </row>
    <row r="80" spans="1:14" ht="15" customHeight="1" x14ac:dyDescent="0.35">
      <c r="F80" s="39" t="s">
        <v>82</v>
      </c>
    </row>
    <row r="86" spans="1:14" ht="15" customHeight="1" x14ac:dyDescent="0.35">
      <c r="A86" s="42" t="s">
        <v>165</v>
      </c>
      <c r="B86" s="42">
        <v>902</v>
      </c>
      <c r="C86" s="56">
        <v>1445</v>
      </c>
      <c r="D86" s="1">
        <v>2300</v>
      </c>
      <c r="E86" s="1">
        <v>279</v>
      </c>
      <c r="F86" s="1" t="s">
        <v>122</v>
      </c>
      <c r="G86" s="96">
        <f>'2024 Allocations'!F130</f>
        <v>0</v>
      </c>
      <c r="N86" s="3"/>
    </row>
    <row r="87" spans="1:14" ht="15" customHeight="1" x14ac:dyDescent="0.35">
      <c r="A87" s="42"/>
      <c r="B87" s="42">
        <v>902</v>
      </c>
      <c r="C87" s="56">
        <v>1445</v>
      </c>
      <c r="D87" s="1">
        <v>2500</v>
      </c>
      <c r="E87" s="1">
        <v>279</v>
      </c>
      <c r="F87" s="1" t="s">
        <v>98</v>
      </c>
      <c r="G87" s="96">
        <f>'2024 Allocations'!F131</f>
        <v>0</v>
      </c>
      <c r="N87" s="3"/>
    </row>
    <row r="88" spans="1:14" ht="15" customHeight="1" x14ac:dyDescent="0.35">
      <c r="B88" s="42">
        <v>902</v>
      </c>
      <c r="C88" s="56">
        <v>1445</v>
      </c>
      <c r="D88" s="1">
        <v>2600</v>
      </c>
      <c r="E88" s="1">
        <v>279</v>
      </c>
      <c r="F88" s="1" t="s">
        <v>97</v>
      </c>
      <c r="G88" s="96">
        <f>'2024 Allocations'!F132</f>
        <v>0</v>
      </c>
      <c r="N88" s="3"/>
    </row>
    <row r="89" spans="1:14" ht="15" customHeight="1" x14ac:dyDescent="0.35">
      <c r="B89" s="42">
        <v>902</v>
      </c>
      <c r="C89" s="56">
        <v>1445</v>
      </c>
      <c r="D89" s="1">
        <v>2700</v>
      </c>
      <c r="E89" s="1">
        <v>279</v>
      </c>
      <c r="F89" s="1" t="s">
        <v>96</v>
      </c>
      <c r="G89" s="96">
        <f>'2024 Allocations'!F133</f>
        <v>0</v>
      </c>
      <c r="N89" s="3"/>
    </row>
    <row r="90" spans="1:14" ht="15" customHeight="1" x14ac:dyDescent="0.35">
      <c r="B90" s="42">
        <v>902</v>
      </c>
      <c r="C90" s="56">
        <v>1445</v>
      </c>
      <c r="D90" s="1">
        <v>2800</v>
      </c>
      <c r="E90" s="1">
        <v>279</v>
      </c>
      <c r="F90" s="1" t="s">
        <v>95</v>
      </c>
      <c r="G90" s="96">
        <f>'2024 Allocations'!F134</f>
        <v>0</v>
      </c>
      <c r="N90" s="3"/>
    </row>
    <row r="91" spans="1:14" ht="15" customHeight="1" x14ac:dyDescent="0.35">
      <c r="B91" s="42">
        <v>902</v>
      </c>
      <c r="C91" s="56">
        <v>1445</v>
      </c>
      <c r="D91" s="1">
        <v>2900</v>
      </c>
      <c r="E91" s="1">
        <v>279</v>
      </c>
      <c r="F91" s="1" t="s">
        <v>94</v>
      </c>
      <c r="G91" s="96">
        <f>'2024 Allocations'!F135</f>
        <v>0</v>
      </c>
      <c r="N91" s="3"/>
    </row>
    <row r="92" spans="1:14" ht="15" customHeight="1" x14ac:dyDescent="0.35">
      <c r="B92" s="42">
        <v>902</v>
      </c>
      <c r="C92" s="56">
        <v>1445</v>
      </c>
      <c r="D92" s="1">
        <v>3100</v>
      </c>
      <c r="E92" s="1">
        <v>279</v>
      </c>
      <c r="F92" s="1" t="s">
        <v>93</v>
      </c>
      <c r="G92" s="96">
        <f>'2024 Allocations'!F136</f>
        <v>0</v>
      </c>
      <c r="J92" s="109"/>
      <c r="N92" s="3"/>
    </row>
    <row r="93" spans="1:14" ht="15" customHeight="1" x14ac:dyDescent="0.35">
      <c r="B93" s="42">
        <v>902</v>
      </c>
      <c r="C93" s="56">
        <v>1445</v>
      </c>
      <c r="D93" s="56">
        <v>3912</v>
      </c>
      <c r="E93" s="145" t="s">
        <v>301</v>
      </c>
      <c r="F93" s="19" t="s">
        <v>164</v>
      </c>
      <c r="H93" s="96">
        <f>'2024 Allocations'!F130</f>
        <v>0</v>
      </c>
      <c r="J93" s="109"/>
    </row>
    <row r="94" spans="1:14" ht="15" customHeight="1" x14ac:dyDescent="0.35">
      <c r="B94" s="42">
        <v>902</v>
      </c>
      <c r="C94" s="56">
        <v>1445</v>
      </c>
      <c r="D94" s="56">
        <v>3912</v>
      </c>
      <c r="E94" s="145" t="s">
        <v>301</v>
      </c>
      <c r="F94" s="19" t="s">
        <v>163</v>
      </c>
      <c r="H94" s="96">
        <f>'2024 Allocations'!F131</f>
        <v>0</v>
      </c>
      <c r="J94" s="109"/>
    </row>
    <row r="95" spans="1:14" ht="15" customHeight="1" x14ac:dyDescent="0.35">
      <c r="B95" s="42">
        <v>902</v>
      </c>
      <c r="C95" s="56">
        <v>1445</v>
      </c>
      <c r="D95" s="56">
        <v>3912</v>
      </c>
      <c r="E95" s="145" t="s">
        <v>301</v>
      </c>
      <c r="F95" s="19" t="s">
        <v>162</v>
      </c>
      <c r="H95" s="96">
        <f>'2024 Allocations'!F132</f>
        <v>0</v>
      </c>
      <c r="J95" s="109"/>
    </row>
    <row r="96" spans="1:14" ht="15" customHeight="1" x14ac:dyDescent="0.35">
      <c r="B96" s="42">
        <v>902</v>
      </c>
      <c r="C96" s="56">
        <v>1445</v>
      </c>
      <c r="D96" s="56">
        <v>3912</v>
      </c>
      <c r="E96" s="145" t="s">
        <v>301</v>
      </c>
      <c r="F96" s="19" t="s">
        <v>161</v>
      </c>
      <c r="H96" s="96">
        <f>'2024 Allocations'!F133</f>
        <v>0</v>
      </c>
      <c r="J96" s="109"/>
    </row>
    <row r="97" spans="1:13" ht="15" customHeight="1" x14ac:dyDescent="0.35">
      <c r="B97" s="42">
        <v>902</v>
      </c>
      <c r="C97" s="56">
        <v>1445</v>
      </c>
      <c r="D97" s="56">
        <v>3912</v>
      </c>
      <c r="E97" s="145" t="s">
        <v>301</v>
      </c>
      <c r="F97" s="19" t="s">
        <v>160</v>
      </c>
      <c r="H97" s="96">
        <f>'2024 Allocations'!F134</f>
        <v>0</v>
      </c>
    </row>
    <row r="98" spans="1:13" ht="15" customHeight="1" x14ac:dyDescent="0.35">
      <c r="B98" s="42">
        <v>902</v>
      </c>
      <c r="C98" s="56">
        <v>1445</v>
      </c>
      <c r="D98" s="56">
        <v>3912</v>
      </c>
      <c r="E98" s="145" t="s">
        <v>301</v>
      </c>
      <c r="F98" s="19" t="s">
        <v>159</v>
      </c>
      <c r="H98" s="96">
        <f>'2024 Allocations'!F135</f>
        <v>0</v>
      </c>
    </row>
    <row r="99" spans="1:13" ht="15" customHeight="1" x14ac:dyDescent="0.35">
      <c r="B99" s="42">
        <v>902</v>
      </c>
      <c r="C99" s="56">
        <v>1445</v>
      </c>
      <c r="D99" s="56">
        <v>3912</v>
      </c>
      <c r="E99" s="145" t="s">
        <v>301</v>
      </c>
      <c r="F99" s="1" t="s">
        <v>158</v>
      </c>
      <c r="H99" s="96">
        <f>'2024 Allocations'!F136</f>
        <v>0</v>
      </c>
    </row>
    <row r="100" spans="1:13" ht="15" customHeight="1" x14ac:dyDescent="0.35">
      <c r="F100" s="39" t="s">
        <v>157</v>
      </c>
    </row>
    <row r="101" spans="1:13" ht="15" customHeight="1" x14ac:dyDescent="0.35">
      <c r="F101" s="39" t="s">
        <v>83</v>
      </c>
    </row>
    <row r="102" spans="1:13" ht="15" customHeight="1" x14ac:dyDescent="0.35">
      <c r="F102" s="40" t="s">
        <v>156</v>
      </c>
    </row>
    <row r="103" spans="1:13" ht="15" customHeight="1" x14ac:dyDescent="0.35">
      <c r="F103" s="39" t="s">
        <v>82</v>
      </c>
    </row>
    <row r="104" spans="1:13" ht="15" customHeight="1" x14ac:dyDescent="0.35">
      <c r="F104" s="39"/>
      <c r="J104" s="194" t="s">
        <v>256</v>
      </c>
      <c r="K104" s="194"/>
      <c r="L104" s="194"/>
      <c r="M104" s="194"/>
    </row>
    <row r="105" spans="1:13" ht="15" customHeight="1" x14ac:dyDescent="0.35">
      <c r="A105" s="49" t="s">
        <v>133</v>
      </c>
      <c r="B105" s="49">
        <v>902</v>
      </c>
      <c r="C105" s="49">
        <v>9990</v>
      </c>
      <c r="D105" s="56">
        <v>1000</v>
      </c>
      <c r="E105" s="49">
        <v>279</v>
      </c>
      <c r="F105" s="1" t="s">
        <v>124</v>
      </c>
      <c r="G105" s="147" t="str">
        <f>IF('2024 Allocations'!H52&gt;0,'2024 Allocations'!H52,"")</f>
        <v/>
      </c>
      <c r="H105" s="53"/>
      <c r="J105" s="194" t="s">
        <v>258</v>
      </c>
      <c r="K105" s="194"/>
      <c r="L105" s="194"/>
      <c r="M105" s="194"/>
    </row>
    <row r="106" spans="1:13" ht="15" customHeight="1" x14ac:dyDescent="0.35">
      <c r="B106" s="49">
        <v>902</v>
      </c>
      <c r="C106" s="49">
        <v>9990</v>
      </c>
      <c r="D106" s="1">
        <v>2100</v>
      </c>
      <c r="E106" s="49">
        <v>279</v>
      </c>
      <c r="F106" s="1" t="s">
        <v>123</v>
      </c>
      <c r="G106" s="147" t="str">
        <f>IF('2024 Allocations'!H53&gt;0,'2024 Allocations'!H53,"")</f>
        <v/>
      </c>
      <c r="H106" s="53"/>
      <c r="J106" s="194" t="s">
        <v>257</v>
      </c>
      <c r="K106" s="194"/>
      <c r="L106" s="194"/>
      <c r="M106" s="194"/>
    </row>
    <row r="107" spans="1:13" ht="15" customHeight="1" x14ac:dyDescent="0.35">
      <c r="B107" s="49">
        <v>902</v>
      </c>
      <c r="C107" s="49">
        <v>9990</v>
      </c>
      <c r="D107" s="1">
        <v>2210</v>
      </c>
      <c r="E107" s="49">
        <v>279</v>
      </c>
      <c r="F107" s="1" t="s">
        <v>151</v>
      </c>
      <c r="G107" s="147" t="str">
        <f>IF('2024 Allocations'!H54&gt;0,'2024 Allocations'!H54,"")</f>
        <v/>
      </c>
      <c r="H107" s="53"/>
    </row>
    <row r="108" spans="1:13" ht="15" customHeight="1" x14ac:dyDescent="0.35">
      <c r="B108" s="49">
        <v>902</v>
      </c>
      <c r="C108" s="49">
        <v>9990</v>
      </c>
      <c r="D108" s="1">
        <v>2213</v>
      </c>
      <c r="E108" s="49">
        <v>279</v>
      </c>
      <c r="F108" s="1" t="s">
        <v>254</v>
      </c>
      <c r="G108" s="147" t="str">
        <f>IF('2024 Allocations'!H55&gt;0,'2024 Allocations'!H55,"")</f>
        <v/>
      </c>
      <c r="H108" s="53"/>
      <c r="J108" s="106">
        <v>2210</v>
      </c>
      <c r="K108" s="171">
        <f>'2024 Allocations'!H54</f>
        <v>0</v>
      </c>
      <c r="L108" s="107"/>
    </row>
    <row r="109" spans="1:13" ht="15" customHeight="1" x14ac:dyDescent="0.35">
      <c r="B109" s="49">
        <v>902</v>
      </c>
      <c r="C109" s="49">
        <v>9990</v>
      </c>
      <c r="D109" s="1">
        <v>2220</v>
      </c>
      <c r="E109" s="49">
        <v>279</v>
      </c>
      <c r="F109" s="1" t="s">
        <v>150</v>
      </c>
      <c r="G109" s="147" t="str">
        <f>IF('2024 Allocations'!H56&gt;0,'2024 Allocations'!H56,"")</f>
        <v/>
      </c>
      <c r="H109" s="53"/>
      <c r="J109" s="106">
        <v>2213</v>
      </c>
      <c r="K109" s="171">
        <f>'2024 Allocations'!H55</f>
        <v>0</v>
      </c>
      <c r="L109" s="107"/>
    </row>
    <row r="110" spans="1:13" ht="15" customHeight="1" x14ac:dyDescent="0.35">
      <c r="B110" s="49">
        <v>902</v>
      </c>
      <c r="C110" s="49">
        <v>9990</v>
      </c>
      <c r="D110" s="1">
        <v>2230</v>
      </c>
      <c r="E110" s="49">
        <v>279</v>
      </c>
      <c r="F110" s="1" t="s">
        <v>149</v>
      </c>
      <c r="G110" s="147" t="str">
        <f>IF('2024 Allocations'!H57&gt;0,'2024 Allocations'!H57,"")</f>
        <v/>
      </c>
      <c r="H110" s="53"/>
      <c r="J110" s="106">
        <v>2230</v>
      </c>
      <c r="K110" s="171">
        <f>'2024 Allocations'!H56</f>
        <v>0</v>
      </c>
      <c r="L110" s="107"/>
    </row>
    <row r="111" spans="1:13" ht="15" customHeight="1" x14ac:dyDescent="0.35">
      <c r="B111" s="49">
        <v>902</v>
      </c>
      <c r="C111" s="49">
        <v>9990</v>
      </c>
      <c r="D111" s="1">
        <v>2300</v>
      </c>
      <c r="E111" s="49">
        <v>279</v>
      </c>
      <c r="F111" s="1" t="s">
        <v>122</v>
      </c>
      <c r="G111" s="147" t="str">
        <f>IF('2024 Allocations'!H58&gt;0,'2024 Allocations'!H58,"")</f>
        <v/>
      </c>
      <c r="H111" s="53"/>
      <c r="K111" s="108">
        <f>SUM(K108:K110)</f>
        <v>0</v>
      </c>
      <c r="L111" s="107"/>
    </row>
    <row r="112" spans="1:13" ht="15" customHeight="1" x14ac:dyDescent="0.35">
      <c r="B112" s="49">
        <v>902</v>
      </c>
      <c r="C112" s="49">
        <v>9990</v>
      </c>
      <c r="D112" s="1">
        <v>2400</v>
      </c>
      <c r="E112" s="49">
        <v>279</v>
      </c>
      <c r="F112" s="1" t="s">
        <v>121</v>
      </c>
      <c r="G112" s="147" t="str">
        <f>IF('2024 Allocations'!H59&gt;0,'2024 Allocations'!H59,"")</f>
        <v/>
      </c>
      <c r="H112" s="53"/>
    </row>
    <row r="113" spans="2:10" ht="15" customHeight="1" x14ac:dyDescent="0.35">
      <c r="B113" s="49">
        <v>902</v>
      </c>
      <c r="C113" s="49">
        <v>9990</v>
      </c>
      <c r="D113" s="1">
        <v>2500</v>
      </c>
      <c r="E113" s="49">
        <v>279</v>
      </c>
      <c r="F113" s="1" t="s">
        <v>98</v>
      </c>
      <c r="G113" s="147" t="str">
        <f>IF('2024 Allocations'!H60&gt;0,'2024 Allocations'!H60,"")</f>
        <v/>
      </c>
      <c r="H113" s="53"/>
    </row>
    <row r="114" spans="2:10" ht="15" customHeight="1" x14ac:dyDescent="0.35">
      <c r="B114" s="49">
        <v>902</v>
      </c>
      <c r="C114" s="49">
        <v>9990</v>
      </c>
      <c r="D114" s="1">
        <v>2600</v>
      </c>
      <c r="E114" s="49">
        <v>279</v>
      </c>
      <c r="F114" s="1" t="s">
        <v>97</v>
      </c>
      <c r="G114" s="147" t="str">
        <f>IF('2024 Allocations'!H61&gt;0,'2024 Allocations'!H61,"")</f>
        <v/>
      </c>
      <c r="H114" s="53"/>
    </row>
    <row r="115" spans="2:10" ht="15" customHeight="1" x14ac:dyDescent="0.35">
      <c r="B115" s="49">
        <v>902</v>
      </c>
      <c r="C115" s="49">
        <v>9990</v>
      </c>
      <c r="D115" s="1">
        <v>2700</v>
      </c>
      <c r="E115" s="49">
        <v>279</v>
      </c>
      <c r="F115" s="1" t="s">
        <v>96</v>
      </c>
      <c r="G115" s="147" t="str">
        <f>IF('2024 Allocations'!H62&gt;0,'2024 Allocations'!H62,"")</f>
        <v/>
      </c>
      <c r="H115" s="53"/>
    </row>
    <row r="116" spans="2:10" ht="15" customHeight="1" x14ac:dyDescent="0.35">
      <c r="B116" s="49">
        <v>902</v>
      </c>
      <c r="C116" s="49">
        <v>9990</v>
      </c>
      <c r="D116" s="1">
        <v>2800</v>
      </c>
      <c r="E116" s="49">
        <v>279</v>
      </c>
      <c r="F116" s="1" t="s">
        <v>95</v>
      </c>
      <c r="G116" s="147" t="str">
        <f>IF('2024 Allocations'!H63&gt;0,'2024 Allocations'!H63,"")</f>
        <v/>
      </c>
      <c r="H116" s="53"/>
    </row>
    <row r="117" spans="2:10" ht="15" customHeight="1" x14ac:dyDescent="0.35">
      <c r="B117" s="49">
        <v>902</v>
      </c>
      <c r="C117" s="49">
        <v>9990</v>
      </c>
      <c r="D117" s="1">
        <v>2900</v>
      </c>
      <c r="E117" s="49">
        <v>279</v>
      </c>
      <c r="F117" s="1" t="s">
        <v>94</v>
      </c>
      <c r="G117" s="147" t="str">
        <f>IF('2024 Allocations'!H64&gt;0,'2024 Allocations'!H64,"")</f>
        <v/>
      </c>
      <c r="H117" s="53"/>
    </row>
    <row r="118" spans="2:10" ht="15" customHeight="1" x14ac:dyDescent="0.35">
      <c r="B118" s="49">
        <v>902</v>
      </c>
      <c r="C118" s="49">
        <v>9990</v>
      </c>
      <c r="D118" s="1">
        <v>3100</v>
      </c>
      <c r="E118" s="49">
        <v>279</v>
      </c>
      <c r="F118" s="1" t="s">
        <v>93</v>
      </c>
      <c r="G118" s="147" t="str">
        <f>IF('2024 Allocations'!H65&gt;0,'2024 Allocations'!H65,"")</f>
        <v/>
      </c>
      <c r="H118" s="53"/>
    </row>
    <row r="119" spans="2:10" ht="15" customHeight="1" x14ac:dyDescent="0.35">
      <c r="B119" s="49">
        <v>902</v>
      </c>
      <c r="C119" s="49">
        <v>9990</v>
      </c>
      <c r="D119" s="1">
        <v>3200</v>
      </c>
      <c r="E119" s="49">
        <v>279</v>
      </c>
      <c r="F119" s="1" t="s">
        <v>259</v>
      </c>
      <c r="G119" s="147" t="str">
        <f>IF('2024 Allocations'!H66&gt;0,'2024 Allocations'!H66,"")</f>
        <v/>
      </c>
      <c r="H119" s="53"/>
      <c r="J119" s="110"/>
    </row>
    <row r="120" spans="2:10" ht="15" customHeight="1" x14ac:dyDescent="0.35">
      <c r="B120" s="49">
        <v>902</v>
      </c>
      <c r="C120" s="49">
        <v>9990</v>
      </c>
      <c r="D120" s="1">
        <v>3300</v>
      </c>
      <c r="E120" s="49">
        <v>279</v>
      </c>
      <c r="F120" s="1" t="s">
        <v>260</v>
      </c>
      <c r="G120" s="147" t="str">
        <f>IF('2024 Allocations'!H67&gt;0,'2024 Allocations'!H67,"")</f>
        <v/>
      </c>
      <c r="H120" s="53"/>
      <c r="J120" s="110"/>
    </row>
    <row r="121" spans="2:10" ht="15" customHeight="1" x14ac:dyDescent="0.35">
      <c r="B121" s="49">
        <v>902</v>
      </c>
      <c r="C121" s="49">
        <v>9990</v>
      </c>
      <c r="D121" s="56">
        <v>1000</v>
      </c>
      <c r="E121" s="49">
        <v>279</v>
      </c>
      <c r="F121" s="1" t="s">
        <v>129</v>
      </c>
      <c r="H121" s="148" t="str">
        <f>IF('2024 Allocations'!H52&lt;0,-'2024 Allocations'!H52,"")</f>
        <v/>
      </c>
      <c r="J121" s="110"/>
    </row>
    <row r="122" spans="2:10" ht="15" customHeight="1" x14ac:dyDescent="0.35">
      <c r="B122" s="49">
        <v>902</v>
      </c>
      <c r="C122" s="49">
        <v>9990</v>
      </c>
      <c r="D122" s="1">
        <v>2100</v>
      </c>
      <c r="E122" s="49">
        <v>279</v>
      </c>
      <c r="F122" s="1" t="s">
        <v>128</v>
      </c>
      <c r="H122" s="148" t="str">
        <f>IF('2024 Allocations'!H53&lt;0,-'2024 Allocations'!H53,"")</f>
        <v/>
      </c>
      <c r="J122" s="110"/>
    </row>
    <row r="123" spans="2:10" ht="15" customHeight="1" x14ac:dyDescent="0.35">
      <c r="B123" s="49">
        <v>902</v>
      </c>
      <c r="C123" s="49">
        <v>9990</v>
      </c>
      <c r="D123" s="1">
        <v>2210</v>
      </c>
      <c r="E123" s="49">
        <v>279</v>
      </c>
      <c r="F123" s="1" t="s">
        <v>154</v>
      </c>
      <c r="H123" s="148" t="str">
        <f>IF('2024 Allocations'!H54&lt;0,-'2024 Allocations'!H54,"")</f>
        <v/>
      </c>
      <c r="J123" s="105"/>
    </row>
    <row r="124" spans="2:10" ht="15" customHeight="1" x14ac:dyDescent="0.35">
      <c r="B124" s="49">
        <v>902</v>
      </c>
      <c r="C124" s="49">
        <v>9990</v>
      </c>
      <c r="D124" s="1">
        <v>2213</v>
      </c>
      <c r="E124" s="49">
        <v>279</v>
      </c>
      <c r="F124" s="1" t="s">
        <v>255</v>
      </c>
      <c r="H124" s="148" t="str">
        <f>IF('2024 Allocations'!H55&lt;0,-'2024 Allocations'!H55,"")</f>
        <v/>
      </c>
      <c r="J124" s="104"/>
    </row>
    <row r="125" spans="2:10" ht="15" customHeight="1" x14ac:dyDescent="0.35">
      <c r="B125" s="49">
        <v>902</v>
      </c>
      <c r="C125" s="49">
        <v>9990</v>
      </c>
      <c r="D125" s="1">
        <v>2220</v>
      </c>
      <c r="E125" s="49">
        <v>279</v>
      </c>
      <c r="F125" s="1" t="s">
        <v>153</v>
      </c>
      <c r="H125" s="148" t="str">
        <f>IF('2024 Allocations'!H56&lt;0,-'2024 Allocations'!H56,"")</f>
        <v/>
      </c>
    </row>
    <row r="126" spans="2:10" ht="15" customHeight="1" x14ac:dyDescent="0.35">
      <c r="B126" s="49">
        <v>902</v>
      </c>
      <c r="C126" s="49">
        <v>9990</v>
      </c>
      <c r="D126" s="1">
        <v>2230</v>
      </c>
      <c r="E126" s="49">
        <v>279</v>
      </c>
      <c r="F126" s="1" t="s">
        <v>152</v>
      </c>
      <c r="H126" s="148" t="str">
        <f>IF('2024 Allocations'!H57&lt;0,-'2024 Allocations'!H57,"")</f>
        <v/>
      </c>
    </row>
    <row r="127" spans="2:10" ht="15" customHeight="1" x14ac:dyDescent="0.35">
      <c r="B127" s="49">
        <v>902</v>
      </c>
      <c r="C127" s="49">
        <v>9990</v>
      </c>
      <c r="D127" s="1">
        <v>2300</v>
      </c>
      <c r="E127" s="49">
        <v>279</v>
      </c>
      <c r="F127" s="1" t="s">
        <v>107</v>
      </c>
      <c r="H127" s="148" t="str">
        <f>IF('2024 Allocations'!H58&lt;0,-'2024 Allocations'!H58,"")</f>
        <v/>
      </c>
    </row>
    <row r="128" spans="2:10" ht="15" customHeight="1" x14ac:dyDescent="0.35">
      <c r="B128" s="49">
        <v>902</v>
      </c>
      <c r="C128" s="49">
        <v>9990</v>
      </c>
      <c r="D128" s="1">
        <v>2400</v>
      </c>
      <c r="E128" s="49">
        <v>279</v>
      </c>
      <c r="F128" s="1" t="s">
        <v>127</v>
      </c>
      <c r="H128" s="148" t="str">
        <f>IF('2024 Allocations'!H59&lt;0,-'2024 Allocations'!H59,"")</f>
        <v/>
      </c>
    </row>
    <row r="129" spans="1:13" ht="15" customHeight="1" x14ac:dyDescent="0.35">
      <c r="B129" s="49">
        <v>902</v>
      </c>
      <c r="C129" s="49">
        <v>9990</v>
      </c>
      <c r="D129" s="1">
        <v>2500</v>
      </c>
      <c r="E129" s="49">
        <v>279</v>
      </c>
      <c r="F129" s="1" t="s">
        <v>126</v>
      </c>
      <c r="H129" s="148" t="str">
        <f>IF('2024 Allocations'!H60&lt;0,-'2024 Allocations'!H60,"")</f>
        <v/>
      </c>
    </row>
    <row r="130" spans="1:13" ht="15" customHeight="1" x14ac:dyDescent="0.35">
      <c r="B130" s="49">
        <v>902</v>
      </c>
      <c r="C130" s="49">
        <v>9990</v>
      </c>
      <c r="D130" s="1">
        <v>2600</v>
      </c>
      <c r="E130" s="49">
        <v>279</v>
      </c>
      <c r="F130" s="1" t="s">
        <v>125</v>
      </c>
      <c r="H130" s="148" t="str">
        <f>IF('2024 Allocations'!H61&lt;0,-'2024 Allocations'!H61,"")</f>
        <v/>
      </c>
    </row>
    <row r="131" spans="1:13" ht="15" customHeight="1" x14ac:dyDescent="0.35">
      <c r="B131" s="49">
        <v>902</v>
      </c>
      <c r="C131" s="49">
        <v>9990</v>
      </c>
      <c r="D131" s="1">
        <v>2700</v>
      </c>
      <c r="E131" s="49">
        <v>279</v>
      </c>
      <c r="F131" s="1" t="s">
        <v>104</v>
      </c>
      <c r="H131" s="148" t="str">
        <f>IF('2024 Allocations'!H62&lt;0,-'2024 Allocations'!H62,"")</f>
        <v/>
      </c>
    </row>
    <row r="132" spans="1:13" ht="15" customHeight="1" x14ac:dyDescent="0.35">
      <c r="B132" s="49">
        <v>902</v>
      </c>
      <c r="C132" s="49">
        <v>9990</v>
      </c>
      <c r="D132" s="1">
        <v>2800</v>
      </c>
      <c r="E132" s="49">
        <v>279</v>
      </c>
      <c r="F132" s="1" t="s">
        <v>103</v>
      </c>
      <c r="H132" s="148" t="str">
        <f>IF('2024 Allocations'!H63&lt;0,-'2024 Allocations'!H63,"")</f>
        <v/>
      </c>
    </row>
    <row r="133" spans="1:13" ht="15" customHeight="1" x14ac:dyDescent="0.35">
      <c r="B133" s="49">
        <v>902</v>
      </c>
      <c r="C133" s="49">
        <v>9990</v>
      </c>
      <c r="D133" s="1">
        <v>2900</v>
      </c>
      <c r="E133" s="49">
        <v>279</v>
      </c>
      <c r="F133" s="1" t="s">
        <v>102</v>
      </c>
      <c r="H133" s="148" t="str">
        <f>IF('2024 Allocations'!H64&lt;0,-'2024 Allocations'!H64,"")</f>
        <v/>
      </c>
    </row>
    <row r="134" spans="1:13" ht="15" customHeight="1" x14ac:dyDescent="0.35">
      <c r="B134" s="49">
        <v>902</v>
      </c>
      <c r="C134" s="49">
        <v>9990</v>
      </c>
      <c r="D134" s="1">
        <v>3100</v>
      </c>
      <c r="E134" s="49">
        <v>279</v>
      </c>
      <c r="F134" s="1" t="s">
        <v>101</v>
      </c>
      <c r="H134" s="148" t="str">
        <f>IF('2024 Allocations'!H65&lt;0,-'2024 Allocations'!H65,"")</f>
        <v/>
      </c>
    </row>
    <row r="135" spans="1:13" ht="15" customHeight="1" x14ac:dyDescent="0.35">
      <c r="B135" s="49">
        <v>902</v>
      </c>
      <c r="C135" s="49">
        <v>9990</v>
      </c>
      <c r="D135" s="1">
        <v>3200</v>
      </c>
      <c r="E135" s="49">
        <v>279</v>
      </c>
      <c r="F135" s="1" t="s">
        <v>261</v>
      </c>
      <c r="H135" s="148" t="str">
        <f>IF('2024 Allocations'!H66&lt;0,-'2024 Allocations'!H66,"")</f>
        <v/>
      </c>
    </row>
    <row r="136" spans="1:13" ht="15" customHeight="1" x14ac:dyDescent="0.35">
      <c r="B136" s="49">
        <v>902</v>
      </c>
      <c r="C136" s="49">
        <v>9990</v>
      </c>
      <c r="D136" s="1">
        <v>3300</v>
      </c>
      <c r="E136" s="49">
        <v>279</v>
      </c>
      <c r="F136" s="1" t="s">
        <v>262</v>
      </c>
      <c r="H136" s="148" t="str">
        <f>IF('2024 Allocations'!H67&lt;0,-'2024 Allocations'!H67,"")</f>
        <v/>
      </c>
    </row>
    <row r="137" spans="1:13" ht="15" customHeight="1" x14ac:dyDescent="0.35">
      <c r="B137" s="49">
        <v>902</v>
      </c>
      <c r="C137" s="144" t="s">
        <v>296</v>
      </c>
      <c r="D137" s="144" t="s">
        <v>297</v>
      </c>
      <c r="E137" s="144" t="s">
        <v>301</v>
      </c>
      <c r="F137" s="1" t="s">
        <v>135</v>
      </c>
      <c r="G137" s="53"/>
      <c r="H137" s="157"/>
    </row>
    <row r="138" spans="1:13" ht="15" customHeight="1" x14ac:dyDescent="0.35">
      <c r="B138" s="49">
        <v>902</v>
      </c>
      <c r="C138" s="144" t="s">
        <v>296</v>
      </c>
      <c r="D138" s="144" t="s">
        <v>298</v>
      </c>
      <c r="E138" s="144" t="s">
        <v>301</v>
      </c>
      <c r="F138" s="1" t="s">
        <v>136</v>
      </c>
      <c r="G138" s="157"/>
      <c r="H138" s="53"/>
    </row>
    <row r="139" spans="1:13" ht="15" customHeight="1" x14ac:dyDescent="0.35">
      <c r="F139" s="39" t="s">
        <v>134</v>
      </c>
    </row>
    <row r="140" spans="1:13" ht="15" customHeight="1" x14ac:dyDescent="0.35">
      <c r="F140" s="39" t="s">
        <v>119</v>
      </c>
    </row>
    <row r="141" spans="1:13" ht="15" customHeight="1" x14ac:dyDescent="0.35">
      <c r="F141" s="39" t="s">
        <v>82</v>
      </c>
    </row>
    <row r="142" spans="1:13" ht="15" customHeight="1" x14ac:dyDescent="0.35">
      <c r="F142" s="39"/>
      <c r="J142" s="192" t="s">
        <v>256</v>
      </c>
      <c r="K142" s="192"/>
      <c r="L142" s="192"/>
      <c r="M142" s="192"/>
    </row>
    <row r="143" spans="1:13" ht="15" customHeight="1" x14ac:dyDescent="0.35">
      <c r="A143" s="42" t="s">
        <v>131</v>
      </c>
      <c r="B143" s="56">
        <v>902</v>
      </c>
      <c r="C143" s="145" t="s">
        <v>296</v>
      </c>
      <c r="D143" s="145" t="s">
        <v>300</v>
      </c>
      <c r="E143" s="145" t="s">
        <v>301</v>
      </c>
      <c r="F143" s="47" t="s">
        <v>130</v>
      </c>
      <c r="G143" s="174">
        <f>-'2024 Allocations'!F41</f>
        <v>0</v>
      </c>
      <c r="I143" s="48"/>
      <c r="J143" s="192" t="s">
        <v>258</v>
      </c>
      <c r="K143" s="192"/>
      <c r="L143" s="192"/>
      <c r="M143" s="192"/>
    </row>
    <row r="144" spans="1:13" ht="15" customHeight="1" x14ac:dyDescent="0.35">
      <c r="B144" s="1">
        <v>902</v>
      </c>
      <c r="C144" s="49">
        <v>9990</v>
      </c>
      <c r="D144" s="56">
        <v>1000</v>
      </c>
      <c r="E144" s="49">
        <v>279</v>
      </c>
      <c r="F144" s="1" t="s">
        <v>129</v>
      </c>
      <c r="H144" s="146">
        <f>-'2024 Allocations'!J52</f>
        <v>0</v>
      </c>
      <c r="J144" s="192" t="s">
        <v>257</v>
      </c>
      <c r="K144" s="192"/>
      <c r="L144" s="192"/>
      <c r="M144" s="192"/>
    </row>
    <row r="145" spans="2:14" ht="15" customHeight="1" x14ac:dyDescent="0.35">
      <c r="B145" s="1">
        <v>902</v>
      </c>
      <c r="C145" s="49">
        <v>9990</v>
      </c>
      <c r="D145" s="1">
        <v>2100</v>
      </c>
      <c r="E145" s="49">
        <v>279</v>
      </c>
      <c r="F145" s="1" t="s">
        <v>128</v>
      </c>
      <c r="H145" s="146">
        <f>-'2024 Allocations'!J53</f>
        <v>0</v>
      </c>
    </row>
    <row r="146" spans="2:14" ht="15" customHeight="1" x14ac:dyDescent="0.35">
      <c r="B146" s="1">
        <v>902</v>
      </c>
      <c r="C146" s="49">
        <v>9990</v>
      </c>
      <c r="D146" s="1">
        <v>2210</v>
      </c>
      <c r="E146" s="49">
        <v>279</v>
      </c>
      <c r="F146" s="1" t="s">
        <v>154</v>
      </c>
      <c r="H146" s="146">
        <f>-'2024 Allocations'!J54</f>
        <v>0</v>
      </c>
      <c r="J146" s="106">
        <v>2210</v>
      </c>
      <c r="K146" s="107">
        <f>'2024 Allocations'!J54</f>
        <v>0</v>
      </c>
      <c r="L146" s="107"/>
    </row>
    <row r="147" spans="2:14" ht="15" customHeight="1" x14ac:dyDescent="0.35">
      <c r="B147" s="1">
        <v>902</v>
      </c>
      <c r="C147" s="49">
        <v>9990</v>
      </c>
      <c r="D147" s="1">
        <v>2213</v>
      </c>
      <c r="E147" s="49">
        <v>279</v>
      </c>
      <c r="F147" s="1" t="s">
        <v>255</v>
      </c>
      <c r="H147" s="146">
        <f>-'2024 Allocations'!J55</f>
        <v>0</v>
      </c>
      <c r="J147" s="106">
        <v>2213</v>
      </c>
      <c r="K147" s="107">
        <f>'2024 Allocations'!J55</f>
        <v>0</v>
      </c>
      <c r="L147" s="107"/>
    </row>
    <row r="148" spans="2:14" ht="15" customHeight="1" x14ac:dyDescent="0.35">
      <c r="B148" s="1">
        <v>902</v>
      </c>
      <c r="C148" s="49">
        <v>9990</v>
      </c>
      <c r="D148" s="1">
        <v>2220</v>
      </c>
      <c r="E148" s="49">
        <v>279</v>
      </c>
      <c r="F148" s="1" t="s">
        <v>153</v>
      </c>
      <c r="H148" s="146">
        <f>-'2024 Allocations'!J56</f>
        <v>0</v>
      </c>
      <c r="J148" s="106">
        <v>2230</v>
      </c>
      <c r="K148" s="107">
        <f>'2024 Allocations'!J56</f>
        <v>0</v>
      </c>
      <c r="L148" s="107"/>
    </row>
    <row r="149" spans="2:14" ht="15" customHeight="1" x14ac:dyDescent="0.35">
      <c r="B149" s="1">
        <v>902</v>
      </c>
      <c r="C149" s="49">
        <v>9990</v>
      </c>
      <c r="D149" s="1">
        <v>2230</v>
      </c>
      <c r="E149" s="49">
        <v>279</v>
      </c>
      <c r="F149" s="1" t="s">
        <v>152</v>
      </c>
      <c r="G149" s="50"/>
      <c r="H149" s="146">
        <f>-'2024 Allocations'!J57</f>
        <v>0</v>
      </c>
      <c r="K149" s="108">
        <f>SUM(K146:K148)</f>
        <v>0</v>
      </c>
      <c r="L149" s="107"/>
      <c r="N149" s="52"/>
    </row>
    <row r="150" spans="2:14" ht="15" customHeight="1" x14ac:dyDescent="0.35">
      <c r="B150" s="1">
        <v>902</v>
      </c>
      <c r="C150" s="49">
        <v>9990</v>
      </c>
      <c r="D150" s="1">
        <v>2300</v>
      </c>
      <c r="E150" s="49">
        <v>279</v>
      </c>
      <c r="F150" s="1" t="s">
        <v>107</v>
      </c>
      <c r="H150" s="146">
        <f>-'2024 Allocations'!J58</f>
        <v>0</v>
      </c>
    </row>
    <row r="151" spans="2:14" ht="15" customHeight="1" x14ac:dyDescent="0.35">
      <c r="B151" s="1">
        <v>902</v>
      </c>
      <c r="C151" s="49">
        <v>9990</v>
      </c>
      <c r="D151" s="1">
        <v>2400</v>
      </c>
      <c r="E151" s="49">
        <v>279</v>
      </c>
      <c r="F151" s="1" t="s">
        <v>127</v>
      </c>
      <c r="H151" s="146">
        <f>-'2024 Allocations'!J59</f>
        <v>0</v>
      </c>
      <c r="J151" s="109"/>
    </row>
    <row r="152" spans="2:14" ht="15" customHeight="1" x14ac:dyDescent="0.35">
      <c r="B152" s="1">
        <v>902</v>
      </c>
      <c r="C152" s="49">
        <v>9990</v>
      </c>
      <c r="D152" s="1">
        <v>2500</v>
      </c>
      <c r="E152" s="49">
        <v>279</v>
      </c>
      <c r="F152" s="1" t="s">
        <v>126</v>
      </c>
      <c r="H152" s="146">
        <f>-'2024 Allocations'!J60</f>
        <v>0</v>
      </c>
      <c r="J152" s="109"/>
    </row>
    <row r="153" spans="2:14" ht="15" customHeight="1" x14ac:dyDescent="0.35">
      <c r="B153" s="1">
        <v>902</v>
      </c>
      <c r="C153" s="49">
        <v>9990</v>
      </c>
      <c r="D153" s="1">
        <v>2600</v>
      </c>
      <c r="E153" s="49">
        <v>279</v>
      </c>
      <c r="F153" s="1" t="s">
        <v>125</v>
      </c>
      <c r="H153" s="146">
        <f>-'2024 Allocations'!J61</f>
        <v>0</v>
      </c>
      <c r="J153" s="109"/>
      <c r="N153" s="18"/>
    </row>
    <row r="154" spans="2:14" ht="15" customHeight="1" x14ac:dyDescent="0.35">
      <c r="B154" s="1">
        <v>902</v>
      </c>
      <c r="C154" s="49">
        <v>9990</v>
      </c>
      <c r="D154" s="1">
        <v>2700</v>
      </c>
      <c r="E154" s="49">
        <v>279</v>
      </c>
      <c r="F154" s="1" t="s">
        <v>104</v>
      </c>
      <c r="H154" s="146">
        <f>-'2024 Allocations'!J62</f>
        <v>0</v>
      </c>
    </row>
    <row r="155" spans="2:14" ht="15" customHeight="1" x14ac:dyDescent="0.35">
      <c r="B155" s="1">
        <v>902</v>
      </c>
      <c r="C155" s="49">
        <v>9990</v>
      </c>
      <c r="D155" s="1">
        <v>2800</v>
      </c>
      <c r="E155" s="49">
        <v>279</v>
      </c>
      <c r="F155" s="1" t="s">
        <v>103</v>
      </c>
      <c r="H155" s="146">
        <f>-'2024 Allocations'!J63</f>
        <v>0</v>
      </c>
    </row>
    <row r="156" spans="2:14" ht="15" customHeight="1" x14ac:dyDescent="0.35">
      <c r="B156" s="1">
        <v>902</v>
      </c>
      <c r="C156" s="49">
        <v>9990</v>
      </c>
      <c r="D156" s="1">
        <v>2900</v>
      </c>
      <c r="E156" s="49">
        <v>279</v>
      </c>
      <c r="F156" s="1" t="s">
        <v>102</v>
      </c>
      <c r="H156" s="146">
        <f>-'2024 Allocations'!J64</f>
        <v>0</v>
      </c>
    </row>
    <row r="157" spans="2:14" ht="15" customHeight="1" x14ac:dyDescent="0.35">
      <c r="B157" s="1">
        <v>902</v>
      </c>
      <c r="C157" s="49">
        <v>9990</v>
      </c>
      <c r="D157" s="1">
        <v>3100</v>
      </c>
      <c r="E157" s="49">
        <v>279</v>
      </c>
      <c r="F157" s="1" t="s">
        <v>101</v>
      </c>
      <c r="H157" s="146">
        <f>-'2024 Allocations'!J65</f>
        <v>0</v>
      </c>
    </row>
    <row r="158" spans="2:14" ht="15" customHeight="1" x14ac:dyDescent="0.35">
      <c r="B158" s="1">
        <v>902</v>
      </c>
      <c r="C158" s="49">
        <v>9990</v>
      </c>
      <c r="D158" s="1">
        <v>3200</v>
      </c>
      <c r="E158" s="49">
        <v>279</v>
      </c>
      <c r="F158" s="1" t="s">
        <v>261</v>
      </c>
      <c r="H158" s="146">
        <f>-'2024 Allocations'!J66</f>
        <v>0</v>
      </c>
    </row>
    <row r="159" spans="2:14" ht="15" customHeight="1" x14ac:dyDescent="0.35">
      <c r="B159" s="1">
        <v>902</v>
      </c>
      <c r="C159" s="49">
        <v>9990</v>
      </c>
      <c r="D159" s="1">
        <v>3300</v>
      </c>
      <c r="E159" s="49">
        <v>279</v>
      </c>
      <c r="F159" s="1" t="s">
        <v>262</v>
      </c>
      <c r="H159" s="146">
        <f>-'2024 Allocations'!J67</f>
        <v>0</v>
      </c>
    </row>
    <row r="160" spans="2:14" ht="15" customHeight="1" x14ac:dyDescent="0.35">
      <c r="F160" s="39" t="s">
        <v>330</v>
      </c>
    </row>
    <row r="161" spans="1:13" ht="15" customHeight="1" x14ac:dyDescent="0.35">
      <c r="F161" s="39" t="s">
        <v>119</v>
      </c>
    </row>
    <row r="162" spans="1:13" ht="15" customHeight="1" x14ac:dyDescent="0.35">
      <c r="F162" s="39" t="s">
        <v>82</v>
      </c>
    </row>
    <row r="163" spans="1:13" ht="15" customHeight="1" x14ac:dyDescent="0.35">
      <c r="F163" s="39"/>
      <c r="J163" s="192" t="s">
        <v>256</v>
      </c>
      <c r="K163" s="192"/>
      <c r="L163" s="192"/>
      <c r="M163" s="192"/>
    </row>
    <row r="164" spans="1:13" ht="15" customHeight="1" x14ac:dyDescent="0.35">
      <c r="A164" s="42" t="s">
        <v>155</v>
      </c>
      <c r="B164" s="56">
        <v>902</v>
      </c>
      <c r="C164" s="145" t="s">
        <v>296</v>
      </c>
      <c r="D164" s="145" t="s">
        <v>300</v>
      </c>
      <c r="E164" s="145" t="s">
        <v>301</v>
      </c>
      <c r="F164" s="47" t="s">
        <v>130</v>
      </c>
      <c r="G164" s="173" t="str">
        <f>IF('2024 Allocations'!L69&lt;0,-'2024 Allocations'!L69,"")</f>
        <v/>
      </c>
      <c r="J164" s="192" t="s">
        <v>258</v>
      </c>
      <c r="K164" s="192"/>
      <c r="L164" s="192"/>
      <c r="M164" s="192"/>
    </row>
    <row r="165" spans="1:13" ht="15" customHeight="1" x14ac:dyDescent="0.35">
      <c r="B165" s="1">
        <v>902</v>
      </c>
      <c r="C165" s="49">
        <v>9990</v>
      </c>
      <c r="D165" s="56">
        <v>1000</v>
      </c>
      <c r="E165" s="49">
        <v>279</v>
      </c>
      <c r="F165" s="1" t="s">
        <v>129</v>
      </c>
      <c r="H165" s="149" t="str">
        <f>IF('2024 Allocations'!L52&lt;0,-'2024 Allocations'!L52,"")</f>
        <v/>
      </c>
      <c r="I165" s="195"/>
      <c r="J165" s="192" t="s">
        <v>257</v>
      </c>
      <c r="K165" s="192"/>
      <c r="L165" s="192"/>
      <c r="M165" s="192"/>
    </row>
    <row r="166" spans="1:13" ht="15" customHeight="1" x14ac:dyDescent="0.35">
      <c r="B166" s="1">
        <v>902</v>
      </c>
      <c r="C166" s="49">
        <v>9990</v>
      </c>
      <c r="D166" s="1">
        <v>2100</v>
      </c>
      <c r="E166" s="49">
        <v>279</v>
      </c>
      <c r="F166" s="1" t="s">
        <v>128</v>
      </c>
      <c r="H166" s="149" t="str">
        <f>IF('2024 Allocations'!L53&lt;0,-'2024 Allocations'!L53,"")</f>
        <v/>
      </c>
      <c r="I166" s="195"/>
    </row>
    <row r="167" spans="1:13" ht="15" customHeight="1" x14ac:dyDescent="0.35">
      <c r="B167" s="1">
        <v>902</v>
      </c>
      <c r="C167" s="49">
        <v>9990</v>
      </c>
      <c r="D167" s="1">
        <v>2210</v>
      </c>
      <c r="E167" s="49">
        <v>279</v>
      </c>
      <c r="F167" s="1" t="s">
        <v>154</v>
      </c>
      <c r="H167" s="149" t="str">
        <f>IF('2024 Allocations'!L54&lt;0,-'2024 Allocations'!L54,"")</f>
        <v/>
      </c>
      <c r="I167" s="196"/>
      <c r="J167" s="106">
        <v>2210</v>
      </c>
      <c r="K167" s="171">
        <f>'2024 Allocations'!L54</f>
        <v>0</v>
      </c>
      <c r="L167" s="107"/>
    </row>
    <row r="168" spans="1:13" ht="15" customHeight="1" x14ac:dyDescent="0.35">
      <c r="B168" s="1">
        <v>902</v>
      </c>
      <c r="C168" s="49">
        <v>9990</v>
      </c>
      <c r="D168" s="1">
        <v>2213</v>
      </c>
      <c r="E168" s="49">
        <v>279</v>
      </c>
      <c r="F168" s="1" t="s">
        <v>255</v>
      </c>
      <c r="H168" s="149" t="str">
        <f>IF('2024 Allocations'!L55&lt;0,-'2024 Allocations'!L55,"")</f>
        <v/>
      </c>
      <c r="I168" s="196"/>
      <c r="J168" s="106">
        <v>2213</v>
      </c>
      <c r="K168" s="171">
        <f>'2024 Allocations'!L55</f>
        <v>0</v>
      </c>
      <c r="L168" s="107"/>
    </row>
    <row r="169" spans="1:13" ht="15" customHeight="1" x14ac:dyDescent="0.35">
      <c r="B169" s="1">
        <v>902</v>
      </c>
      <c r="C169" s="49">
        <v>9990</v>
      </c>
      <c r="D169" s="1">
        <v>2220</v>
      </c>
      <c r="E169" s="49">
        <v>279</v>
      </c>
      <c r="F169" s="1" t="s">
        <v>153</v>
      </c>
      <c r="H169" s="149" t="str">
        <f>IF('2024 Allocations'!L56&lt;0,-'2024 Allocations'!L56,"")</f>
        <v/>
      </c>
      <c r="I169" s="196"/>
      <c r="J169" s="106">
        <v>2230</v>
      </c>
      <c r="K169" s="171">
        <f>'2024 Allocations'!L56</f>
        <v>0</v>
      </c>
      <c r="L169" s="107"/>
    </row>
    <row r="170" spans="1:13" ht="15" customHeight="1" x14ac:dyDescent="0.35">
      <c r="B170" s="1">
        <v>902</v>
      </c>
      <c r="C170" s="49">
        <v>9990</v>
      </c>
      <c r="D170" s="1">
        <v>2230</v>
      </c>
      <c r="E170" s="49">
        <v>279</v>
      </c>
      <c r="F170" s="1" t="s">
        <v>152</v>
      </c>
      <c r="G170" s="50"/>
      <c r="H170" s="149" t="str">
        <f>IF('2024 Allocations'!L57&lt;0,-'2024 Allocations'!L57,"")</f>
        <v/>
      </c>
      <c r="K170" s="108">
        <f>SUM(K167:K169)</f>
        <v>0</v>
      </c>
      <c r="L170" s="107"/>
    </row>
    <row r="171" spans="1:13" ht="15" customHeight="1" x14ac:dyDescent="0.35">
      <c r="B171" s="1">
        <v>902</v>
      </c>
      <c r="C171" s="49">
        <v>9990</v>
      </c>
      <c r="D171" s="1">
        <v>2300</v>
      </c>
      <c r="E171" s="49">
        <v>279</v>
      </c>
      <c r="F171" s="1" t="s">
        <v>107</v>
      </c>
      <c r="H171" s="149" t="str">
        <f>IF('2024 Allocations'!L58&lt;0,-'2024 Allocations'!L58,"")</f>
        <v/>
      </c>
    </row>
    <row r="172" spans="1:13" ht="15" customHeight="1" x14ac:dyDescent="0.35">
      <c r="B172" s="1">
        <v>902</v>
      </c>
      <c r="C172" s="49">
        <v>9990</v>
      </c>
      <c r="D172" s="1">
        <v>2400</v>
      </c>
      <c r="E172" s="49">
        <v>279</v>
      </c>
      <c r="F172" s="1" t="s">
        <v>127</v>
      </c>
      <c r="H172" s="149" t="str">
        <f>IF('2024 Allocations'!L59&lt;0,-'2024 Allocations'!L59,"")</f>
        <v/>
      </c>
    </row>
    <row r="173" spans="1:13" ht="15" customHeight="1" x14ac:dyDescent="0.35">
      <c r="B173" s="1">
        <v>902</v>
      </c>
      <c r="C173" s="49">
        <v>9990</v>
      </c>
      <c r="D173" s="1">
        <v>2500</v>
      </c>
      <c r="E173" s="49">
        <v>279</v>
      </c>
      <c r="F173" s="1" t="s">
        <v>126</v>
      </c>
      <c r="H173" s="149" t="str">
        <f>IF('2024 Allocations'!L60&lt;0,-'2024 Allocations'!L60,"")</f>
        <v/>
      </c>
    </row>
    <row r="174" spans="1:13" ht="15" customHeight="1" x14ac:dyDescent="0.35">
      <c r="B174" s="1">
        <v>902</v>
      </c>
      <c r="C174" s="49">
        <v>9990</v>
      </c>
      <c r="D174" s="1">
        <v>2600</v>
      </c>
      <c r="E174" s="49">
        <v>279</v>
      </c>
      <c r="F174" s="1" t="s">
        <v>125</v>
      </c>
      <c r="H174" s="149" t="str">
        <f>IF('2024 Allocations'!L61&lt;0,-'2024 Allocations'!L61,"")</f>
        <v/>
      </c>
    </row>
    <row r="175" spans="1:13" ht="15" customHeight="1" x14ac:dyDescent="0.35">
      <c r="B175" s="1">
        <v>902</v>
      </c>
      <c r="C175" s="49">
        <v>9990</v>
      </c>
      <c r="D175" s="1">
        <v>2700</v>
      </c>
      <c r="E175" s="49">
        <v>279</v>
      </c>
      <c r="F175" s="1" t="s">
        <v>104</v>
      </c>
      <c r="H175" s="149" t="str">
        <f>IF('2024 Allocations'!L62&lt;0,-'2024 Allocations'!L62,"")</f>
        <v/>
      </c>
    </row>
    <row r="176" spans="1:13" ht="15" customHeight="1" x14ac:dyDescent="0.35">
      <c r="B176" s="1">
        <v>902</v>
      </c>
      <c r="C176" s="49">
        <v>9990</v>
      </c>
      <c r="D176" s="1">
        <v>2800</v>
      </c>
      <c r="E176" s="49">
        <v>279</v>
      </c>
      <c r="F176" s="1" t="s">
        <v>103</v>
      </c>
      <c r="H176" s="149" t="str">
        <f>IF('2024 Allocations'!L63&lt;0,-'2024 Allocations'!L63,"")</f>
        <v/>
      </c>
    </row>
    <row r="177" spans="2:10" ht="15" customHeight="1" x14ac:dyDescent="0.35">
      <c r="B177" s="1">
        <v>902</v>
      </c>
      <c r="C177" s="49">
        <v>9990</v>
      </c>
      <c r="D177" s="1">
        <v>2900</v>
      </c>
      <c r="E177" s="49">
        <v>279</v>
      </c>
      <c r="F177" s="1" t="s">
        <v>102</v>
      </c>
      <c r="H177" s="149" t="str">
        <f>IF('2024 Allocations'!L64&lt;0,-'2024 Allocations'!L64,"")</f>
        <v/>
      </c>
    </row>
    <row r="178" spans="2:10" ht="15" customHeight="1" x14ac:dyDescent="0.35">
      <c r="B178" s="1">
        <v>902</v>
      </c>
      <c r="C178" s="49">
        <v>9990</v>
      </c>
      <c r="D178" s="1">
        <v>3100</v>
      </c>
      <c r="E178" s="49">
        <v>279</v>
      </c>
      <c r="F178" s="1" t="s">
        <v>101</v>
      </c>
      <c r="H178" s="149" t="str">
        <f>IF('2024 Allocations'!L65&lt;0,-'2024 Allocations'!L65,"")</f>
        <v/>
      </c>
    </row>
    <row r="179" spans="2:10" ht="15" customHeight="1" x14ac:dyDescent="0.35">
      <c r="B179" s="1">
        <v>902</v>
      </c>
      <c r="C179" s="49">
        <v>9990</v>
      </c>
      <c r="D179" s="1">
        <v>3200</v>
      </c>
      <c r="E179" s="49">
        <v>279</v>
      </c>
      <c r="F179" s="1" t="s">
        <v>261</v>
      </c>
      <c r="H179" s="149" t="str">
        <f>IF('2024 Allocations'!L66&lt;0,-'2024 Allocations'!L66,"")</f>
        <v/>
      </c>
    </row>
    <row r="180" spans="2:10" ht="15" customHeight="1" x14ac:dyDescent="0.35">
      <c r="B180" s="1">
        <v>902</v>
      </c>
      <c r="C180" s="49">
        <v>9990</v>
      </c>
      <c r="D180" s="1">
        <v>3300</v>
      </c>
      <c r="E180" s="49">
        <v>279</v>
      </c>
      <c r="F180" s="1" t="s">
        <v>262</v>
      </c>
      <c r="H180" s="149" t="str">
        <f>IF('2024 Allocations'!L67&lt;0,-'2024 Allocations'!L67,"")</f>
        <v/>
      </c>
    </row>
    <row r="181" spans="2:10" ht="15" customHeight="1" x14ac:dyDescent="0.35">
      <c r="B181" s="1">
        <v>902</v>
      </c>
      <c r="C181" s="49">
        <v>9990</v>
      </c>
      <c r="D181" s="56">
        <v>1000</v>
      </c>
      <c r="E181" s="49">
        <v>279</v>
      </c>
      <c r="F181" s="1" t="s">
        <v>124</v>
      </c>
      <c r="G181" s="149" t="str">
        <f>IF('2024 Allocations'!L52&gt;0,'2024 Allocations'!L52,"")</f>
        <v/>
      </c>
      <c r="J181" s="109"/>
    </row>
    <row r="182" spans="2:10" ht="15" customHeight="1" x14ac:dyDescent="0.35">
      <c r="B182" s="1">
        <v>902</v>
      </c>
      <c r="C182" s="49">
        <v>9990</v>
      </c>
      <c r="D182" s="1">
        <v>2100</v>
      </c>
      <c r="E182" s="49">
        <v>279</v>
      </c>
      <c r="F182" s="1" t="s">
        <v>123</v>
      </c>
      <c r="G182" s="149" t="str">
        <f>IF('2024 Allocations'!L53&gt;0,'2024 Allocations'!L53,"")</f>
        <v/>
      </c>
      <c r="J182" s="109"/>
    </row>
    <row r="183" spans="2:10" ht="15" customHeight="1" x14ac:dyDescent="0.35">
      <c r="B183" s="1">
        <v>902</v>
      </c>
      <c r="C183" s="49">
        <v>9990</v>
      </c>
      <c r="D183" s="1">
        <v>2210</v>
      </c>
      <c r="E183" s="49">
        <v>279</v>
      </c>
      <c r="F183" s="1" t="s">
        <v>151</v>
      </c>
      <c r="G183" s="149" t="str">
        <f>IF('2024 Allocations'!L54&gt;0,'2024 Allocations'!L54,"")</f>
        <v/>
      </c>
      <c r="J183" s="109"/>
    </row>
    <row r="184" spans="2:10" ht="15" customHeight="1" x14ac:dyDescent="0.35">
      <c r="B184" s="1">
        <v>902</v>
      </c>
      <c r="C184" s="49">
        <v>9990</v>
      </c>
      <c r="D184" s="1">
        <v>2213</v>
      </c>
      <c r="E184" s="49">
        <v>279</v>
      </c>
      <c r="F184" s="1" t="s">
        <v>254</v>
      </c>
      <c r="G184" s="149" t="str">
        <f>IF('2024 Allocations'!L55&gt;0,'2024 Allocations'!L55,"")</f>
        <v/>
      </c>
      <c r="J184" s="109"/>
    </row>
    <row r="185" spans="2:10" ht="15" customHeight="1" x14ac:dyDescent="0.35">
      <c r="B185" s="1">
        <v>902</v>
      </c>
      <c r="C185" s="49">
        <v>9990</v>
      </c>
      <c r="D185" s="1">
        <v>2220</v>
      </c>
      <c r="E185" s="49">
        <v>279</v>
      </c>
      <c r="F185" s="1" t="s">
        <v>150</v>
      </c>
      <c r="G185" s="149" t="str">
        <f>IF('2024 Allocations'!L56&gt;0,'2024 Allocations'!L56,"")</f>
        <v/>
      </c>
      <c r="J185" s="105"/>
    </row>
    <row r="186" spans="2:10" ht="15" customHeight="1" x14ac:dyDescent="0.35">
      <c r="B186" s="1">
        <v>902</v>
      </c>
      <c r="C186" s="49">
        <v>9990</v>
      </c>
      <c r="D186" s="1">
        <v>2230</v>
      </c>
      <c r="E186" s="49">
        <v>279</v>
      </c>
      <c r="F186" s="1" t="s">
        <v>149</v>
      </c>
      <c r="G186" s="149" t="str">
        <f>IF('2024 Allocations'!L57&gt;0,'2024 Allocations'!L57,"")</f>
        <v/>
      </c>
    </row>
    <row r="187" spans="2:10" ht="15" customHeight="1" x14ac:dyDescent="0.35">
      <c r="B187" s="1">
        <v>902</v>
      </c>
      <c r="C187" s="49">
        <v>9990</v>
      </c>
      <c r="D187" s="1">
        <v>2300</v>
      </c>
      <c r="E187" s="49">
        <v>279</v>
      </c>
      <c r="F187" s="1" t="s">
        <v>122</v>
      </c>
      <c r="G187" s="149" t="str">
        <f>IF('2024 Allocations'!L58&gt;0,'2024 Allocations'!L58,"")</f>
        <v/>
      </c>
    </row>
    <row r="188" spans="2:10" ht="15" customHeight="1" x14ac:dyDescent="0.35">
      <c r="B188" s="1">
        <v>902</v>
      </c>
      <c r="C188" s="49">
        <v>9990</v>
      </c>
      <c r="D188" s="1">
        <v>2400</v>
      </c>
      <c r="E188" s="49">
        <v>279</v>
      </c>
      <c r="F188" s="1" t="s">
        <v>121</v>
      </c>
      <c r="G188" s="149" t="str">
        <f>IF('2024 Allocations'!L59&gt;0,'2024 Allocations'!L59,"")</f>
        <v/>
      </c>
    </row>
    <row r="189" spans="2:10" ht="15" customHeight="1" x14ac:dyDescent="0.35">
      <c r="B189" s="1">
        <v>902</v>
      </c>
      <c r="C189" s="49">
        <v>9990</v>
      </c>
      <c r="D189" s="1">
        <v>2500</v>
      </c>
      <c r="E189" s="49">
        <v>279</v>
      </c>
      <c r="F189" s="1" t="s">
        <v>98</v>
      </c>
      <c r="G189" s="149" t="str">
        <f>IF('2024 Allocations'!L60&gt;0,'2024 Allocations'!L60,"")</f>
        <v/>
      </c>
    </row>
    <row r="190" spans="2:10" ht="15" customHeight="1" x14ac:dyDescent="0.35">
      <c r="B190" s="1">
        <v>902</v>
      </c>
      <c r="C190" s="49">
        <v>9990</v>
      </c>
      <c r="D190" s="1">
        <v>2600</v>
      </c>
      <c r="E190" s="49">
        <v>279</v>
      </c>
      <c r="F190" s="1" t="s">
        <v>97</v>
      </c>
      <c r="G190" s="149" t="str">
        <f>IF('2024 Allocations'!L61&gt;0,'2024 Allocations'!L61,"")</f>
        <v/>
      </c>
    </row>
    <row r="191" spans="2:10" ht="15" customHeight="1" x14ac:dyDescent="0.35">
      <c r="B191" s="1">
        <v>902</v>
      </c>
      <c r="C191" s="49">
        <v>9990</v>
      </c>
      <c r="D191" s="1">
        <v>2700</v>
      </c>
      <c r="E191" s="49">
        <v>279</v>
      </c>
      <c r="F191" s="1" t="s">
        <v>96</v>
      </c>
      <c r="G191" s="149" t="str">
        <f>IF('2024 Allocations'!L62&gt;0,'2024 Allocations'!L62,"")</f>
        <v/>
      </c>
    </row>
    <row r="192" spans="2:10" ht="15" customHeight="1" x14ac:dyDescent="0.35">
      <c r="B192" s="1">
        <v>902</v>
      </c>
      <c r="C192" s="49">
        <v>9990</v>
      </c>
      <c r="D192" s="1">
        <v>2800</v>
      </c>
      <c r="E192" s="49">
        <v>279</v>
      </c>
      <c r="F192" s="1" t="s">
        <v>95</v>
      </c>
      <c r="G192" s="149" t="str">
        <f>IF('2024 Allocations'!L63&gt;0,'2024 Allocations'!L63,"")</f>
        <v/>
      </c>
    </row>
    <row r="193" spans="1:8" ht="15" customHeight="1" x14ac:dyDescent="0.35">
      <c r="B193" s="1">
        <v>902</v>
      </c>
      <c r="C193" s="49">
        <v>9990</v>
      </c>
      <c r="D193" s="1">
        <v>2900</v>
      </c>
      <c r="E193" s="49">
        <v>279</v>
      </c>
      <c r="F193" s="1" t="s">
        <v>94</v>
      </c>
      <c r="G193" s="149" t="str">
        <f>IF('2024 Allocations'!L64&gt;0,'2024 Allocations'!L64,"")</f>
        <v/>
      </c>
    </row>
    <row r="194" spans="1:8" ht="15" customHeight="1" x14ac:dyDescent="0.35">
      <c r="B194" s="1">
        <v>902</v>
      </c>
      <c r="C194" s="49">
        <v>9990</v>
      </c>
      <c r="D194" s="1">
        <v>3100</v>
      </c>
      <c r="E194" s="49">
        <v>279</v>
      </c>
      <c r="F194" s="1" t="s">
        <v>93</v>
      </c>
      <c r="G194" s="149" t="str">
        <f>IF('2024 Allocations'!L65&gt;0,'2024 Allocations'!L65,"")</f>
        <v/>
      </c>
    </row>
    <row r="195" spans="1:8" ht="15" customHeight="1" x14ac:dyDescent="0.35">
      <c r="B195" s="1">
        <v>902</v>
      </c>
      <c r="C195" s="49">
        <v>9990</v>
      </c>
      <c r="D195" s="1">
        <v>3200</v>
      </c>
      <c r="E195" s="49">
        <v>279</v>
      </c>
      <c r="F195" s="1" t="s">
        <v>259</v>
      </c>
      <c r="G195" s="149" t="str">
        <f>IF('2024 Allocations'!L66&gt;0,'2024 Allocations'!L66,"")</f>
        <v/>
      </c>
    </row>
    <row r="196" spans="1:8" ht="15" customHeight="1" x14ac:dyDescent="0.35">
      <c r="B196" s="1">
        <v>902</v>
      </c>
      <c r="C196" s="49">
        <v>9990</v>
      </c>
      <c r="D196" s="1">
        <v>3300</v>
      </c>
      <c r="E196" s="49">
        <v>279</v>
      </c>
      <c r="F196" s="1" t="s">
        <v>260</v>
      </c>
      <c r="G196" s="149" t="str">
        <f>IF('2024 Allocations'!L67&gt;0,'2024 Allocations'!L67,"")</f>
        <v/>
      </c>
    </row>
    <row r="197" spans="1:8" ht="15" customHeight="1" x14ac:dyDescent="0.35">
      <c r="B197" s="1">
        <v>902</v>
      </c>
      <c r="C197" s="145" t="s">
        <v>296</v>
      </c>
      <c r="D197" s="145" t="s">
        <v>300</v>
      </c>
      <c r="E197" s="145" t="s">
        <v>301</v>
      </c>
      <c r="F197" s="47" t="s">
        <v>148</v>
      </c>
      <c r="H197" s="172" t="str">
        <f>IF('2024 Allocations'!F42&gt;0,'2024 Allocations'!F42,"")</f>
        <v/>
      </c>
    </row>
    <row r="198" spans="1:8" ht="48.6" customHeight="1" x14ac:dyDescent="0.35">
      <c r="F198" s="46" t="s">
        <v>331</v>
      </c>
    </row>
    <row r="199" spans="1:8" ht="15" customHeight="1" x14ac:dyDescent="0.35">
      <c r="F199" s="39" t="s">
        <v>119</v>
      </c>
    </row>
    <row r="200" spans="1:8" ht="15" customHeight="1" x14ac:dyDescent="0.35">
      <c r="F200" s="39" t="s">
        <v>82</v>
      </c>
    </row>
    <row r="201" spans="1:8" ht="15" customHeight="1" x14ac:dyDescent="0.35">
      <c r="F201" s="39"/>
    </row>
    <row r="202" spans="1:8" ht="15" customHeight="1" x14ac:dyDescent="0.35">
      <c r="F202" s="39"/>
    </row>
    <row r="203" spans="1:8" ht="15" customHeight="1" x14ac:dyDescent="0.35">
      <c r="F203" s="39"/>
    </row>
    <row r="204" spans="1:8" ht="15" customHeight="1" x14ac:dyDescent="0.35">
      <c r="A204" s="45"/>
      <c r="B204" s="45"/>
      <c r="C204" s="45"/>
      <c r="D204" s="45"/>
      <c r="E204" s="45"/>
      <c r="F204" s="45"/>
      <c r="G204" s="45"/>
      <c r="H204" s="45"/>
    </row>
    <row r="206" spans="1:8" ht="21.75" customHeight="1" x14ac:dyDescent="0.45">
      <c r="A206" s="11" t="s">
        <v>147</v>
      </c>
      <c r="B206" s="11"/>
      <c r="C206" s="11"/>
      <c r="D206" s="11"/>
      <c r="E206" s="11"/>
    </row>
    <row r="207" spans="1:8" ht="15" customHeight="1" x14ac:dyDescent="0.35">
      <c r="F207" s="39"/>
    </row>
    <row r="208" spans="1:8" ht="15" customHeight="1" x14ac:dyDescent="0.35">
      <c r="F208" s="8" t="s">
        <v>146</v>
      </c>
    </row>
    <row r="209" spans="1:13" ht="15" customHeight="1" x14ac:dyDescent="0.35">
      <c r="A209" s="42" t="s">
        <v>145</v>
      </c>
      <c r="B209" s="56">
        <v>902</v>
      </c>
      <c r="C209" s="145" t="s">
        <v>296</v>
      </c>
      <c r="D209" s="145" t="s">
        <v>300</v>
      </c>
      <c r="E209" s="145" t="s">
        <v>301</v>
      </c>
      <c r="F209" s="124" t="s">
        <v>144</v>
      </c>
      <c r="G209" s="130">
        <v>0</v>
      </c>
      <c r="H209" s="95"/>
      <c r="I209" s="48"/>
    </row>
    <row r="210" spans="1:13" ht="15" customHeight="1" x14ac:dyDescent="0.35">
      <c r="B210" s="1">
        <v>902</v>
      </c>
      <c r="C210" s="144" t="s">
        <v>296</v>
      </c>
      <c r="D210" s="144" t="s">
        <v>302</v>
      </c>
      <c r="E210" s="144" t="s">
        <v>301</v>
      </c>
      <c r="F210" s="134" t="s">
        <v>249</v>
      </c>
      <c r="G210" s="95"/>
      <c r="H210" s="132">
        <f>G209</f>
        <v>0</v>
      </c>
    </row>
    <row r="211" spans="1:13" ht="28.2" x14ac:dyDescent="0.35">
      <c r="C211" s="144"/>
      <c r="D211" s="144"/>
      <c r="E211" s="144"/>
      <c r="F211" s="46" t="s">
        <v>353</v>
      </c>
      <c r="G211" s="95"/>
      <c r="H211" s="95"/>
    </row>
    <row r="212" spans="1:13" ht="15" customHeight="1" x14ac:dyDescent="0.35">
      <c r="C212" s="144"/>
      <c r="E212" s="144"/>
      <c r="F212" s="39"/>
      <c r="G212" s="94"/>
      <c r="H212" s="94"/>
    </row>
    <row r="213" spans="1:13" ht="15" customHeight="1" x14ac:dyDescent="0.35">
      <c r="A213" s="42" t="s">
        <v>143</v>
      </c>
      <c r="B213" s="56">
        <v>902</v>
      </c>
      <c r="C213" s="145" t="s">
        <v>296</v>
      </c>
      <c r="D213" s="144" t="s">
        <v>302</v>
      </c>
      <c r="E213" s="145" t="s">
        <v>301</v>
      </c>
      <c r="F213" s="134" t="s">
        <v>248</v>
      </c>
      <c r="G213" s="168">
        <f>H214+H216-G215</f>
        <v>0</v>
      </c>
      <c r="H213" s="94"/>
      <c r="I213" s="48"/>
    </row>
    <row r="214" spans="1:13" ht="15" customHeight="1" x14ac:dyDescent="0.35">
      <c r="B214" s="56">
        <v>902</v>
      </c>
      <c r="C214" s="144" t="s">
        <v>296</v>
      </c>
      <c r="D214" s="145" t="s">
        <v>299</v>
      </c>
      <c r="E214" s="144" t="s">
        <v>301</v>
      </c>
      <c r="F214" s="134" t="s">
        <v>138</v>
      </c>
      <c r="G214" s="94"/>
      <c r="H214" s="137"/>
    </row>
    <row r="215" spans="1:13" ht="15" customHeight="1" x14ac:dyDescent="0.35">
      <c r="B215" s="56">
        <v>902</v>
      </c>
      <c r="C215" s="144" t="s">
        <v>296</v>
      </c>
      <c r="D215" s="144" t="s">
        <v>297</v>
      </c>
      <c r="E215" s="144" t="s">
        <v>301</v>
      </c>
      <c r="F215" s="134" t="s">
        <v>141</v>
      </c>
      <c r="G215" s="135"/>
      <c r="H215" s="93"/>
    </row>
    <row r="216" spans="1:13" ht="15" customHeight="1" x14ac:dyDescent="0.35">
      <c r="B216" s="56">
        <v>902</v>
      </c>
      <c r="C216" s="144" t="s">
        <v>296</v>
      </c>
      <c r="D216" s="144" t="s">
        <v>298</v>
      </c>
      <c r="E216" s="144" t="s">
        <v>301</v>
      </c>
      <c r="F216" s="134" t="s">
        <v>140</v>
      </c>
      <c r="G216" s="94"/>
      <c r="H216" s="136"/>
    </row>
    <row r="217" spans="1:13" ht="28.2" x14ac:dyDescent="0.35">
      <c r="F217" s="46" t="s">
        <v>354</v>
      </c>
      <c r="G217" s="94"/>
      <c r="H217" s="94"/>
    </row>
    <row r="218" spans="1:13" ht="15" customHeight="1" x14ac:dyDescent="0.35">
      <c r="G218" s="95"/>
      <c r="H218" s="95"/>
    </row>
    <row r="219" spans="1:13" ht="15" customHeight="1" x14ac:dyDescent="0.35">
      <c r="A219" s="42" t="s">
        <v>142</v>
      </c>
      <c r="B219" s="56">
        <v>902</v>
      </c>
      <c r="C219" s="49">
        <v>9990</v>
      </c>
      <c r="D219" s="56">
        <v>1000</v>
      </c>
      <c r="E219" s="49">
        <v>279</v>
      </c>
      <c r="F219" s="1" t="s">
        <v>124</v>
      </c>
      <c r="G219" s="96" t="str">
        <f>IF('2024 Allocations'!F198&gt;0,'2024 Allocations'!F198,"")</f>
        <v/>
      </c>
      <c r="I219" s="48"/>
      <c r="J219" s="192" t="s">
        <v>256</v>
      </c>
      <c r="K219" s="192"/>
      <c r="L219" s="192"/>
      <c r="M219" s="192"/>
    </row>
    <row r="220" spans="1:13" ht="15" customHeight="1" x14ac:dyDescent="0.35">
      <c r="B220" s="56">
        <v>902</v>
      </c>
      <c r="C220" s="49">
        <v>9990</v>
      </c>
      <c r="D220" s="1">
        <v>2100</v>
      </c>
      <c r="E220" s="49">
        <v>279</v>
      </c>
      <c r="F220" s="1" t="s">
        <v>123</v>
      </c>
      <c r="G220" s="96" t="str">
        <f>IF('2024 Allocations'!F199&gt;0,'2024 Allocations'!F199,"")</f>
        <v/>
      </c>
      <c r="J220" s="192" t="s">
        <v>258</v>
      </c>
      <c r="K220" s="192"/>
      <c r="L220" s="192"/>
      <c r="M220" s="192"/>
    </row>
    <row r="221" spans="1:13" ht="15" customHeight="1" x14ac:dyDescent="0.35">
      <c r="B221" s="56">
        <v>902</v>
      </c>
      <c r="C221" s="49">
        <v>9990</v>
      </c>
      <c r="D221" s="1">
        <v>2210</v>
      </c>
      <c r="E221" s="49">
        <v>279</v>
      </c>
      <c r="F221" s="1" t="s">
        <v>151</v>
      </c>
      <c r="G221" s="96" t="str">
        <f>IF('2024 Allocations'!F200&gt;0,'2024 Allocations'!F200,"")</f>
        <v/>
      </c>
      <c r="J221" s="192" t="s">
        <v>257</v>
      </c>
      <c r="K221" s="192"/>
      <c r="L221" s="192"/>
      <c r="M221" s="192"/>
    </row>
    <row r="222" spans="1:13" ht="15" customHeight="1" x14ac:dyDescent="0.35">
      <c r="B222" s="56">
        <v>902</v>
      </c>
      <c r="C222" s="49">
        <v>9990</v>
      </c>
      <c r="D222" s="1">
        <v>2213</v>
      </c>
      <c r="E222" s="49">
        <v>279</v>
      </c>
      <c r="F222" s="1" t="s">
        <v>255</v>
      </c>
      <c r="G222" s="96" t="str">
        <f>IF('2024 Allocations'!F201&gt;0,'2024 Allocations'!F201,"")</f>
        <v/>
      </c>
    </row>
    <row r="223" spans="1:13" x14ac:dyDescent="0.35">
      <c r="B223" s="56">
        <v>902</v>
      </c>
      <c r="C223" s="49">
        <v>9990</v>
      </c>
      <c r="D223" s="1">
        <v>2220</v>
      </c>
      <c r="E223" s="49">
        <v>279</v>
      </c>
      <c r="F223" s="1" t="s">
        <v>150</v>
      </c>
      <c r="G223" s="96" t="str">
        <f>IF('2024 Allocations'!F202&gt;0,'2024 Allocations'!F202,"")</f>
        <v/>
      </c>
      <c r="J223" s="106">
        <v>2210</v>
      </c>
      <c r="K223" s="171">
        <f>'2024 Allocations'!F200</f>
        <v>0</v>
      </c>
      <c r="L223" s="107"/>
    </row>
    <row r="224" spans="1:13" ht="15" customHeight="1" x14ac:dyDescent="0.35">
      <c r="B224" s="56">
        <v>902</v>
      </c>
      <c r="C224" s="49">
        <v>9990</v>
      </c>
      <c r="D224" s="1">
        <v>2230</v>
      </c>
      <c r="E224" s="49">
        <v>279</v>
      </c>
      <c r="F224" s="1" t="s">
        <v>149</v>
      </c>
      <c r="G224" s="96" t="str">
        <f>IF('2024 Allocations'!F203&gt;0,'2024 Allocations'!F203,"")</f>
        <v/>
      </c>
      <c r="J224" s="106">
        <v>2213</v>
      </c>
      <c r="K224" s="171">
        <f>'2024 Allocations'!F201</f>
        <v>0</v>
      </c>
      <c r="L224" s="107"/>
    </row>
    <row r="225" spans="2:12" ht="15" customHeight="1" x14ac:dyDescent="0.35">
      <c r="B225" s="56">
        <v>902</v>
      </c>
      <c r="C225" s="49">
        <v>9990</v>
      </c>
      <c r="D225" s="1">
        <v>2300</v>
      </c>
      <c r="E225" s="49">
        <v>279</v>
      </c>
      <c r="F225" s="1" t="s">
        <v>122</v>
      </c>
      <c r="G225" s="96" t="str">
        <f>IF('2024 Allocations'!F204&gt;0,'2024 Allocations'!F204,"")</f>
        <v/>
      </c>
      <c r="J225" s="106">
        <v>2230</v>
      </c>
      <c r="K225" s="171">
        <f>'2024 Allocations'!F202</f>
        <v>0</v>
      </c>
      <c r="L225" s="107"/>
    </row>
    <row r="226" spans="2:12" ht="15" customHeight="1" x14ac:dyDescent="0.35">
      <c r="B226" s="56">
        <v>902</v>
      </c>
      <c r="C226" s="49">
        <v>9990</v>
      </c>
      <c r="D226" s="1">
        <v>2400</v>
      </c>
      <c r="E226" s="49">
        <v>279</v>
      </c>
      <c r="F226" s="1" t="s">
        <v>121</v>
      </c>
      <c r="G226" s="96" t="str">
        <f>IF('2024 Allocations'!F205&gt;0,'2024 Allocations'!F205,"")</f>
        <v/>
      </c>
      <c r="K226" s="108">
        <f>SUM(K223:K225)</f>
        <v>0</v>
      </c>
      <c r="L226" s="107"/>
    </row>
    <row r="227" spans="2:12" ht="15" customHeight="1" x14ac:dyDescent="0.35">
      <c r="B227" s="56">
        <v>902</v>
      </c>
      <c r="C227" s="49">
        <v>9990</v>
      </c>
      <c r="D227" s="1">
        <v>2500</v>
      </c>
      <c r="E227" s="49">
        <v>279</v>
      </c>
      <c r="F227" s="1" t="s">
        <v>132</v>
      </c>
      <c r="G227" s="96" t="str">
        <f>IF('2024 Allocations'!F206&gt;0,'2024 Allocations'!F206,"")</f>
        <v/>
      </c>
      <c r="J227" s="169"/>
    </row>
    <row r="228" spans="2:12" ht="15" customHeight="1" x14ac:dyDescent="0.35">
      <c r="B228" s="56">
        <v>902</v>
      </c>
      <c r="C228" s="49">
        <v>9990</v>
      </c>
      <c r="D228" s="1">
        <v>2600</v>
      </c>
      <c r="E228" s="49">
        <v>279</v>
      </c>
      <c r="F228" s="1" t="s">
        <v>97</v>
      </c>
      <c r="G228" s="96" t="str">
        <f>IF('2024 Allocations'!F207&gt;0,'2024 Allocations'!F207,"")</f>
        <v/>
      </c>
      <c r="J228" s="169"/>
    </row>
    <row r="229" spans="2:12" ht="15" customHeight="1" x14ac:dyDescent="0.35">
      <c r="B229" s="56">
        <v>902</v>
      </c>
      <c r="C229" s="49">
        <v>9990</v>
      </c>
      <c r="D229" s="1">
        <v>2700</v>
      </c>
      <c r="E229" s="49">
        <v>279</v>
      </c>
      <c r="F229" s="1" t="s">
        <v>96</v>
      </c>
      <c r="G229" s="96" t="str">
        <f>IF('2024 Allocations'!F208&gt;0,'2024 Allocations'!F208,"")</f>
        <v/>
      </c>
      <c r="J229" s="169"/>
    </row>
    <row r="230" spans="2:12" ht="15" customHeight="1" x14ac:dyDescent="0.35">
      <c r="B230" s="56">
        <v>902</v>
      </c>
      <c r="C230" s="49">
        <v>9990</v>
      </c>
      <c r="D230" s="1">
        <v>2800</v>
      </c>
      <c r="E230" s="49">
        <v>279</v>
      </c>
      <c r="F230" s="1" t="s">
        <v>95</v>
      </c>
      <c r="G230" s="96" t="str">
        <f>IF('2024 Allocations'!F209&gt;0,'2024 Allocations'!F209,"")</f>
        <v/>
      </c>
      <c r="J230" s="169"/>
    </row>
    <row r="231" spans="2:12" ht="15" customHeight="1" x14ac:dyDescent="0.35">
      <c r="B231" s="56">
        <v>902</v>
      </c>
      <c r="C231" s="49">
        <v>9990</v>
      </c>
      <c r="D231" s="1">
        <v>2900</v>
      </c>
      <c r="E231" s="49">
        <v>279</v>
      </c>
      <c r="F231" s="1" t="s">
        <v>94</v>
      </c>
      <c r="G231" s="96" t="str">
        <f>IF('2024 Allocations'!F210&gt;0,'2024 Allocations'!F210,"")</f>
        <v/>
      </c>
      <c r="J231" s="169"/>
    </row>
    <row r="232" spans="2:12" ht="15" customHeight="1" x14ac:dyDescent="0.35">
      <c r="B232" s="56">
        <v>902</v>
      </c>
      <c r="C232" s="49">
        <v>9990</v>
      </c>
      <c r="D232" s="1">
        <v>3100</v>
      </c>
      <c r="E232" s="49">
        <v>279</v>
      </c>
      <c r="F232" s="1" t="s">
        <v>93</v>
      </c>
      <c r="G232" s="96" t="str">
        <f>IF('2024 Allocations'!F211&gt;0,'2024 Allocations'!F211,"")</f>
        <v/>
      </c>
      <c r="J232" s="169"/>
    </row>
    <row r="233" spans="2:12" ht="15" customHeight="1" x14ac:dyDescent="0.35">
      <c r="B233" s="56">
        <v>902</v>
      </c>
      <c r="C233" s="49">
        <v>9990</v>
      </c>
      <c r="D233" s="1">
        <v>3200</v>
      </c>
      <c r="E233" s="49">
        <v>279</v>
      </c>
      <c r="F233" s="1" t="s">
        <v>259</v>
      </c>
      <c r="G233" s="96" t="str">
        <f>IF('2024 Allocations'!F212&gt;0,'2024 Allocations'!F212,"")</f>
        <v/>
      </c>
      <c r="J233" s="169"/>
    </row>
    <row r="234" spans="2:12" ht="15" customHeight="1" x14ac:dyDescent="0.35">
      <c r="B234" s="56">
        <v>902</v>
      </c>
      <c r="C234" s="49">
        <v>9990</v>
      </c>
      <c r="D234" s="1">
        <v>3300</v>
      </c>
      <c r="E234" s="49">
        <v>279</v>
      </c>
      <c r="F234" s="1" t="s">
        <v>260</v>
      </c>
      <c r="G234" s="96" t="str">
        <f>IF('2024 Allocations'!F213&gt;0,'2024 Allocations'!F213,"")</f>
        <v/>
      </c>
      <c r="J234" s="169"/>
    </row>
    <row r="235" spans="2:12" ht="15" customHeight="1" x14ac:dyDescent="0.35">
      <c r="B235" s="56">
        <v>902</v>
      </c>
      <c r="C235" s="49">
        <v>9990</v>
      </c>
      <c r="D235" s="56">
        <v>1000</v>
      </c>
      <c r="E235" s="49">
        <v>279</v>
      </c>
      <c r="F235" s="1" t="s">
        <v>124</v>
      </c>
      <c r="H235" s="96" t="str">
        <f>IF('2024 Allocations'!F198&lt;0,-'2024 Allocations'!F198,"")</f>
        <v/>
      </c>
      <c r="J235" s="169"/>
    </row>
    <row r="236" spans="2:12" ht="15" customHeight="1" x14ac:dyDescent="0.35">
      <c r="B236" s="56">
        <v>902</v>
      </c>
      <c r="C236" s="49">
        <v>9990</v>
      </c>
      <c r="D236" s="1">
        <v>2100</v>
      </c>
      <c r="E236" s="49">
        <v>279</v>
      </c>
      <c r="F236" s="1" t="s">
        <v>123</v>
      </c>
      <c r="H236" s="96" t="str">
        <f>IF('2024 Allocations'!F199&lt;0,-'2024 Allocations'!F199,"")</f>
        <v/>
      </c>
      <c r="J236" s="169"/>
    </row>
    <row r="237" spans="2:12" ht="15" customHeight="1" x14ac:dyDescent="0.35">
      <c r="B237" s="56">
        <v>902</v>
      </c>
      <c r="C237" s="49">
        <v>9990</v>
      </c>
      <c r="D237" s="1">
        <v>2210</v>
      </c>
      <c r="E237" s="49">
        <v>279</v>
      </c>
      <c r="F237" s="1" t="s">
        <v>151</v>
      </c>
      <c r="H237" s="96" t="str">
        <f>IF('2024 Allocations'!F200&lt;0,-'2024 Allocations'!F200,"")</f>
        <v/>
      </c>
      <c r="J237" s="169"/>
    </row>
    <row r="238" spans="2:12" ht="15" customHeight="1" x14ac:dyDescent="0.35">
      <c r="B238" s="56">
        <v>902</v>
      </c>
      <c r="C238" s="49">
        <v>9990</v>
      </c>
      <c r="D238" s="1">
        <v>2213</v>
      </c>
      <c r="E238" s="49">
        <v>279</v>
      </c>
      <c r="F238" s="1" t="s">
        <v>255</v>
      </c>
      <c r="H238" s="96" t="str">
        <f>IF('2024 Allocations'!F201&lt;0,-'2024 Allocations'!F201,"")</f>
        <v/>
      </c>
      <c r="J238" s="169"/>
    </row>
    <row r="239" spans="2:12" ht="15" customHeight="1" x14ac:dyDescent="0.35">
      <c r="B239" s="56">
        <v>902</v>
      </c>
      <c r="C239" s="49">
        <v>9990</v>
      </c>
      <c r="D239" s="1">
        <v>2220</v>
      </c>
      <c r="E239" s="49">
        <v>279</v>
      </c>
      <c r="F239" s="1" t="s">
        <v>150</v>
      </c>
      <c r="H239" s="96" t="str">
        <f>IF('2024 Allocations'!F202&lt;0,-'2024 Allocations'!F202,"")</f>
        <v/>
      </c>
      <c r="J239" s="169"/>
    </row>
    <row r="240" spans="2:12" ht="15" customHeight="1" x14ac:dyDescent="0.35">
      <c r="B240" s="56">
        <v>902</v>
      </c>
      <c r="C240" s="49">
        <v>9990</v>
      </c>
      <c r="D240" s="1">
        <v>2230</v>
      </c>
      <c r="E240" s="49">
        <v>279</v>
      </c>
      <c r="F240" s="1" t="s">
        <v>149</v>
      </c>
      <c r="H240" s="96" t="str">
        <f>IF('2024 Allocations'!F203&lt;0,-'2024 Allocations'!F203,"")</f>
        <v/>
      </c>
      <c r="J240" s="169"/>
    </row>
    <row r="241" spans="2:10" ht="15" customHeight="1" x14ac:dyDescent="0.35">
      <c r="B241" s="56">
        <v>902</v>
      </c>
      <c r="C241" s="49">
        <v>9990</v>
      </c>
      <c r="D241" s="1">
        <v>2300</v>
      </c>
      <c r="E241" s="49">
        <v>279</v>
      </c>
      <c r="F241" s="1" t="s">
        <v>122</v>
      </c>
      <c r="H241" s="96" t="str">
        <f>IF('2024 Allocations'!F204&lt;0,-'2024 Allocations'!F204,"")</f>
        <v/>
      </c>
      <c r="J241" s="169"/>
    </row>
    <row r="242" spans="2:10" ht="15" customHeight="1" x14ac:dyDescent="0.35">
      <c r="B242" s="56">
        <v>902</v>
      </c>
      <c r="C242" s="49">
        <v>9990</v>
      </c>
      <c r="D242" s="1">
        <v>2400</v>
      </c>
      <c r="E242" s="49">
        <v>279</v>
      </c>
      <c r="F242" s="1" t="s">
        <v>121</v>
      </c>
      <c r="H242" s="96" t="str">
        <f>IF('2024 Allocations'!F205&lt;0,-'2024 Allocations'!F205,"")</f>
        <v/>
      </c>
      <c r="J242" s="169"/>
    </row>
    <row r="243" spans="2:10" ht="15" customHeight="1" x14ac:dyDescent="0.35">
      <c r="B243" s="56">
        <v>902</v>
      </c>
      <c r="C243" s="49">
        <v>9990</v>
      </c>
      <c r="D243" s="1">
        <v>2500</v>
      </c>
      <c r="E243" s="49">
        <v>279</v>
      </c>
      <c r="F243" s="1" t="s">
        <v>132</v>
      </c>
      <c r="H243" s="96" t="str">
        <f>IF('2024 Allocations'!F206&lt;0,-'2024 Allocations'!F206,"")</f>
        <v/>
      </c>
      <c r="J243" s="169"/>
    </row>
    <row r="244" spans="2:10" ht="15" customHeight="1" x14ac:dyDescent="0.35">
      <c r="B244" s="56">
        <v>902</v>
      </c>
      <c r="C244" s="49">
        <v>9990</v>
      </c>
      <c r="D244" s="1">
        <v>2600</v>
      </c>
      <c r="E244" s="49">
        <v>279</v>
      </c>
      <c r="F244" s="1" t="s">
        <v>97</v>
      </c>
      <c r="H244" s="96" t="str">
        <f>IF('2024 Allocations'!F207&lt;0,-'2024 Allocations'!F207,"")</f>
        <v/>
      </c>
      <c r="J244" s="169"/>
    </row>
    <row r="245" spans="2:10" ht="15" customHeight="1" x14ac:dyDescent="0.35">
      <c r="B245" s="56">
        <v>902</v>
      </c>
      <c r="C245" s="49">
        <v>9990</v>
      </c>
      <c r="D245" s="1">
        <v>2700</v>
      </c>
      <c r="E245" s="49">
        <v>279</v>
      </c>
      <c r="F245" s="1" t="s">
        <v>96</v>
      </c>
      <c r="H245" s="96" t="str">
        <f>IF('2024 Allocations'!F208&lt;0,-'2024 Allocations'!F208,"")</f>
        <v/>
      </c>
      <c r="J245" s="169"/>
    </row>
    <row r="246" spans="2:10" ht="15" customHeight="1" x14ac:dyDescent="0.35">
      <c r="B246" s="56">
        <v>902</v>
      </c>
      <c r="C246" s="49">
        <v>9990</v>
      </c>
      <c r="D246" s="1">
        <v>2800</v>
      </c>
      <c r="E246" s="49">
        <v>279</v>
      </c>
      <c r="F246" s="1" t="s">
        <v>95</v>
      </c>
      <c r="H246" s="96" t="str">
        <f>IF('2024 Allocations'!F209&lt;0,-'2024 Allocations'!F209,"")</f>
        <v/>
      </c>
      <c r="J246" s="169"/>
    </row>
    <row r="247" spans="2:10" ht="15" customHeight="1" x14ac:dyDescent="0.35">
      <c r="B247" s="56">
        <v>902</v>
      </c>
      <c r="C247" s="49">
        <v>9990</v>
      </c>
      <c r="D247" s="1">
        <v>2900</v>
      </c>
      <c r="E247" s="49">
        <v>279</v>
      </c>
      <c r="F247" s="1" t="s">
        <v>94</v>
      </c>
      <c r="H247" s="96" t="str">
        <f>IF('2024 Allocations'!F210&lt;0,-'2024 Allocations'!F210,"")</f>
        <v/>
      </c>
      <c r="J247" s="169"/>
    </row>
    <row r="248" spans="2:10" ht="15" customHeight="1" x14ac:dyDescent="0.35">
      <c r="B248" s="56">
        <v>902</v>
      </c>
      <c r="C248" s="49">
        <v>9990</v>
      </c>
      <c r="D248" s="1">
        <v>3100</v>
      </c>
      <c r="E248" s="49">
        <v>279</v>
      </c>
      <c r="F248" s="1" t="s">
        <v>93</v>
      </c>
      <c r="H248" s="96" t="str">
        <f>IF('2024 Allocations'!F211&lt;0,-'2024 Allocations'!F211,"")</f>
        <v/>
      </c>
      <c r="J248" s="169"/>
    </row>
    <row r="249" spans="2:10" ht="15" customHeight="1" x14ac:dyDescent="0.35">
      <c r="B249" s="56">
        <v>902</v>
      </c>
      <c r="C249" s="49">
        <v>9990</v>
      </c>
      <c r="D249" s="1">
        <v>3200</v>
      </c>
      <c r="E249" s="49">
        <v>279</v>
      </c>
      <c r="F249" s="1" t="s">
        <v>259</v>
      </c>
      <c r="H249" s="96" t="str">
        <f>IF('2024 Allocations'!F212&lt;0,-'2024 Allocations'!F212,"")</f>
        <v/>
      </c>
      <c r="J249" s="169"/>
    </row>
    <row r="250" spans="2:10" ht="15" customHeight="1" x14ac:dyDescent="0.35">
      <c r="B250" s="56">
        <v>902</v>
      </c>
      <c r="C250" s="49">
        <v>9990</v>
      </c>
      <c r="D250" s="1">
        <v>3300</v>
      </c>
      <c r="E250" s="49">
        <v>279</v>
      </c>
      <c r="F250" s="1" t="s">
        <v>260</v>
      </c>
      <c r="H250" s="96" t="str">
        <f>IF('2024 Allocations'!F213&lt;0,-'2024 Allocations'!F213,"")</f>
        <v/>
      </c>
      <c r="J250" s="169"/>
    </row>
    <row r="251" spans="2:10" ht="15" customHeight="1" x14ac:dyDescent="0.35">
      <c r="B251" s="1">
        <v>902</v>
      </c>
      <c r="C251" s="144" t="s">
        <v>296</v>
      </c>
      <c r="D251" s="144" t="s">
        <v>297</v>
      </c>
      <c r="E251" s="144" t="s">
        <v>301</v>
      </c>
      <c r="F251" s="1" t="s">
        <v>141</v>
      </c>
      <c r="G251" s="155"/>
      <c r="H251" s="98"/>
    </row>
    <row r="252" spans="2:10" ht="15" customHeight="1" x14ac:dyDescent="0.35">
      <c r="B252" s="56">
        <v>902</v>
      </c>
      <c r="C252" s="144" t="s">
        <v>296</v>
      </c>
      <c r="D252" s="144" t="s">
        <v>297</v>
      </c>
      <c r="E252" s="144" t="s">
        <v>301</v>
      </c>
      <c r="F252" s="1" t="s">
        <v>135</v>
      </c>
      <c r="G252" s="97"/>
      <c r="H252" s="166"/>
    </row>
    <row r="253" spans="2:10" ht="15" customHeight="1" x14ac:dyDescent="0.35">
      <c r="B253" s="56">
        <v>902</v>
      </c>
      <c r="C253" s="144" t="s">
        <v>296</v>
      </c>
      <c r="D253" s="144" t="s">
        <v>298</v>
      </c>
      <c r="E253" s="144" t="s">
        <v>301</v>
      </c>
      <c r="F253" s="1" t="s">
        <v>136</v>
      </c>
      <c r="G253" s="155"/>
      <c r="H253" s="98"/>
    </row>
    <row r="254" spans="2:10" ht="15" customHeight="1" x14ac:dyDescent="0.35">
      <c r="B254" s="56">
        <v>902</v>
      </c>
      <c r="C254" s="144" t="s">
        <v>296</v>
      </c>
      <c r="D254" s="144" t="s">
        <v>298</v>
      </c>
      <c r="E254" s="144" t="s">
        <v>301</v>
      </c>
      <c r="F254" s="1" t="s">
        <v>140</v>
      </c>
      <c r="G254" s="95"/>
      <c r="H254" s="130"/>
    </row>
    <row r="255" spans="2:10" ht="15" customHeight="1" x14ac:dyDescent="0.35">
      <c r="B255" s="56">
        <v>902</v>
      </c>
      <c r="C255" s="144" t="s">
        <v>296</v>
      </c>
      <c r="D255" s="144" t="s">
        <v>299</v>
      </c>
      <c r="E255" s="144" t="s">
        <v>301</v>
      </c>
      <c r="F255" s="51" t="s">
        <v>139</v>
      </c>
      <c r="G255" s="130"/>
      <c r="H255" s="94"/>
    </row>
    <row r="256" spans="2:10" ht="15" customHeight="1" x14ac:dyDescent="0.35">
      <c r="B256" s="56">
        <v>902</v>
      </c>
      <c r="C256" s="144" t="s">
        <v>296</v>
      </c>
      <c r="D256" s="144" t="s">
        <v>299</v>
      </c>
      <c r="E256" s="144" t="s">
        <v>301</v>
      </c>
      <c r="F256" s="51" t="s">
        <v>138</v>
      </c>
      <c r="G256" s="50"/>
      <c r="H256" s="135"/>
    </row>
    <row r="257" spans="1:13" ht="15" customHeight="1" x14ac:dyDescent="0.35">
      <c r="B257" s="56">
        <v>902</v>
      </c>
      <c r="C257" s="144" t="s">
        <v>296</v>
      </c>
      <c r="D257" s="144" t="s">
        <v>300</v>
      </c>
      <c r="E257" s="144" t="s">
        <v>301</v>
      </c>
      <c r="F257" s="47" t="s">
        <v>120</v>
      </c>
      <c r="G257" s="95"/>
      <c r="H257" s="156"/>
    </row>
    <row r="258" spans="1:13" ht="15" customHeight="1" x14ac:dyDescent="0.35">
      <c r="F258" s="39" t="s">
        <v>44</v>
      </c>
      <c r="G258" s="3"/>
      <c r="H258" s="3"/>
    </row>
    <row r="259" spans="1:13" ht="15" customHeight="1" x14ac:dyDescent="0.35">
      <c r="F259" s="39" t="s">
        <v>119</v>
      </c>
    </row>
    <row r="260" spans="1:13" ht="15" customHeight="1" x14ac:dyDescent="0.35">
      <c r="F260" s="39" t="s">
        <v>82</v>
      </c>
    </row>
    <row r="262" spans="1:13" ht="15" customHeight="1" x14ac:dyDescent="0.35">
      <c r="A262" s="49" t="s">
        <v>137</v>
      </c>
      <c r="B262" s="49">
        <v>902</v>
      </c>
      <c r="C262" s="49">
        <v>9990</v>
      </c>
      <c r="D262" s="56">
        <v>1000</v>
      </c>
      <c r="E262" s="49">
        <v>279</v>
      </c>
      <c r="F262" s="1" t="s">
        <v>124</v>
      </c>
      <c r="G262" s="150" t="str">
        <f>IF('2024 Allocations'!H198&gt;0,'2024 Allocations'!H198,"")</f>
        <v/>
      </c>
      <c r="J262" s="192" t="s">
        <v>256</v>
      </c>
      <c r="K262" s="192"/>
      <c r="L262" s="192"/>
      <c r="M262" s="192"/>
    </row>
    <row r="263" spans="1:13" ht="15" customHeight="1" x14ac:dyDescent="0.35">
      <c r="A263" s="49"/>
      <c r="B263" s="49">
        <v>902</v>
      </c>
      <c r="C263" s="49">
        <v>9990</v>
      </c>
      <c r="D263" s="1">
        <v>2100</v>
      </c>
      <c r="E263" s="49">
        <v>279</v>
      </c>
      <c r="F263" s="1" t="s">
        <v>123</v>
      </c>
      <c r="G263" s="150" t="str">
        <f>IF('2024 Allocations'!H199&gt;0,'2024 Allocations'!H199,"")</f>
        <v/>
      </c>
      <c r="J263" s="192" t="s">
        <v>258</v>
      </c>
      <c r="K263" s="192"/>
      <c r="L263" s="192"/>
      <c r="M263" s="192"/>
    </row>
    <row r="264" spans="1:13" ht="15" customHeight="1" x14ac:dyDescent="0.35">
      <c r="A264" s="49"/>
      <c r="B264" s="49">
        <v>902</v>
      </c>
      <c r="C264" s="49">
        <v>9990</v>
      </c>
      <c r="D264" s="1">
        <v>2210</v>
      </c>
      <c r="E264" s="49">
        <v>279</v>
      </c>
      <c r="F264" s="1" t="s">
        <v>151</v>
      </c>
      <c r="G264" s="150" t="str">
        <f>IF('2024 Allocations'!H200&gt;0,'2024 Allocations'!H200,"")</f>
        <v/>
      </c>
      <c r="J264" s="192" t="s">
        <v>257</v>
      </c>
      <c r="K264" s="192"/>
      <c r="L264" s="192"/>
      <c r="M264" s="192"/>
    </row>
    <row r="265" spans="1:13" ht="15" customHeight="1" x14ac:dyDescent="0.35">
      <c r="A265" s="49"/>
      <c r="B265" s="49">
        <v>902</v>
      </c>
      <c r="C265" s="49">
        <v>9990</v>
      </c>
      <c r="D265" s="1">
        <v>2213</v>
      </c>
      <c r="E265" s="49">
        <v>279</v>
      </c>
      <c r="F265" s="1" t="s">
        <v>255</v>
      </c>
      <c r="G265" s="150" t="str">
        <f>IF('2024 Allocations'!H201&gt;0,'2024 Allocations'!H201,"")</f>
        <v/>
      </c>
    </row>
    <row r="266" spans="1:13" ht="15" customHeight="1" x14ac:dyDescent="0.35">
      <c r="A266" s="49"/>
      <c r="B266" s="49">
        <v>902</v>
      </c>
      <c r="C266" s="49">
        <v>9990</v>
      </c>
      <c r="D266" s="1">
        <v>2220</v>
      </c>
      <c r="E266" s="49">
        <v>279</v>
      </c>
      <c r="F266" s="1" t="s">
        <v>150</v>
      </c>
      <c r="G266" s="150" t="str">
        <f>IF('2024 Allocations'!H202&gt;0,'2024 Allocations'!H202,"")</f>
        <v/>
      </c>
      <c r="J266" s="106">
        <v>2210</v>
      </c>
      <c r="K266" s="171">
        <f>'2024 Allocations'!H200</f>
        <v>0</v>
      </c>
      <c r="L266" s="107"/>
    </row>
    <row r="267" spans="1:13" ht="15" customHeight="1" x14ac:dyDescent="0.35">
      <c r="A267" s="49"/>
      <c r="B267" s="49">
        <v>902</v>
      </c>
      <c r="C267" s="49">
        <v>9990</v>
      </c>
      <c r="D267" s="1">
        <v>2230</v>
      </c>
      <c r="E267" s="49">
        <v>279</v>
      </c>
      <c r="F267" s="1" t="s">
        <v>149</v>
      </c>
      <c r="G267" s="150" t="str">
        <f>IF('2024 Allocations'!H203&gt;0,'2024 Allocations'!H203,"")</f>
        <v/>
      </c>
      <c r="J267" s="106">
        <v>2213</v>
      </c>
      <c r="K267" s="171">
        <f>'2024 Allocations'!H201</f>
        <v>0</v>
      </c>
      <c r="L267" s="107"/>
    </row>
    <row r="268" spans="1:13" ht="15" customHeight="1" x14ac:dyDescent="0.35">
      <c r="A268" s="49"/>
      <c r="B268" s="49">
        <v>902</v>
      </c>
      <c r="C268" s="49">
        <v>9990</v>
      </c>
      <c r="D268" s="1">
        <v>2300</v>
      </c>
      <c r="E268" s="49">
        <v>279</v>
      </c>
      <c r="F268" s="1" t="s">
        <v>122</v>
      </c>
      <c r="G268" s="150" t="str">
        <f>IF('2024 Allocations'!H204&gt;0,'2024 Allocations'!H204,"")</f>
        <v/>
      </c>
      <c r="J268" s="106">
        <v>2230</v>
      </c>
      <c r="K268" s="171">
        <f>'2024 Allocations'!H202</f>
        <v>0</v>
      </c>
      <c r="L268" s="107"/>
    </row>
    <row r="269" spans="1:13" ht="15" customHeight="1" x14ac:dyDescent="0.35">
      <c r="A269" s="49"/>
      <c r="B269" s="49">
        <v>902</v>
      </c>
      <c r="C269" s="49">
        <v>9990</v>
      </c>
      <c r="D269" s="1">
        <v>2400</v>
      </c>
      <c r="E269" s="49">
        <v>279</v>
      </c>
      <c r="F269" s="1" t="s">
        <v>121</v>
      </c>
      <c r="G269" s="150" t="str">
        <f>IF('2024 Allocations'!H205&gt;0,'2024 Allocations'!H205,"")</f>
        <v/>
      </c>
      <c r="K269" s="108">
        <f>SUM(K266:K268)</f>
        <v>0</v>
      </c>
      <c r="L269" s="107"/>
    </row>
    <row r="270" spans="1:13" ht="15" customHeight="1" x14ac:dyDescent="0.35">
      <c r="A270" s="49"/>
      <c r="B270" s="49">
        <v>902</v>
      </c>
      <c r="C270" s="49">
        <v>9990</v>
      </c>
      <c r="D270" s="1">
        <v>2500</v>
      </c>
      <c r="E270" s="49">
        <v>279</v>
      </c>
      <c r="F270" s="1" t="s">
        <v>98</v>
      </c>
      <c r="G270" s="150" t="str">
        <f>IF('2024 Allocations'!H206&gt;0,'2024 Allocations'!H206,"")</f>
        <v/>
      </c>
      <c r="J270" s="169"/>
    </row>
    <row r="271" spans="1:13" ht="15" customHeight="1" x14ac:dyDescent="0.35">
      <c r="A271" s="49"/>
      <c r="B271" s="49">
        <v>902</v>
      </c>
      <c r="C271" s="49">
        <v>9990</v>
      </c>
      <c r="D271" s="1">
        <v>2600</v>
      </c>
      <c r="E271" s="49">
        <v>279</v>
      </c>
      <c r="F271" s="1" t="s">
        <v>97</v>
      </c>
      <c r="G271" s="150" t="str">
        <f>IF('2024 Allocations'!H207&gt;0,'2024 Allocations'!H207,"")</f>
        <v/>
      </c>
      <c r="J271" s="109"/>
    </row>
    <row r="272" spans="1:13" ht="15" customHeight="1" x14ac:dyDescent="0.35">
      <c r="A272" s="49"/>
      <c r="B272" s="49">
        <v>902</v>
      </c>
      <c r="C272" s="49">
        <v>9990</v>
      </c>
      <c r="D272" s="1">
        <v>2700</v>
      </c>
      <c r="E272" s="49">
        <v>279</v>
      </c>
      <c r="F272" s="1" t="s">
        <v>96</v>
      </c>
      <c r="G272" s="150" t="str">
        <f>IF('2024 Allocations'!H208&gt;0,'2024 Allocations'!H208,"")</f>
        <v/>
      </c>
      <c r="J272" s="109"/>
    </row>
    <row r="273" spans="1:10" ht="15" customHeight="1" x14ac:dyDescent="0.35">
      <c r="A273" s="49"/>
      <c r="B273" s="49">
        <v>902</v>
      </c>
      <c r="C273" s="49">
        <v>9990</v>
      </c>
      <c r="D273" s="1">
        <v>2800</v>
      </c>
      <c r="E273" s="49">
        <v>279</v>
      </c>
      <c r="F273" s="1" t="s">
        <v>95</v>
      </c>
      <c r="G273" s="150" t="str">
        <f>IF('2024 Allocations'!H209&gt;0,'2024 Allocations'!H209,"")</f>
        <v/>
      </c>
      <c r="J273" s="109"/>
    </row>
    <row r="274" spans="1:10" ht="15" customHeight="1" x14ac:dyDescent="0.35">
      <c r="A274" s="49"/>
      <c r="B274" s="49">
        <v>902</v>
      </c>
      <c r="C274" s="49">
        <v>9990</v>
      </c>
      <c r="D274" s="1">
        <v>2900</v>
      </c>
      <c r="E274" s="49">
        <v>279</v>
      </c>
      <c r="F274" s="1" t="s">
        <v>94</v>
      </c>
      <c r="G274" s="150" t="str">
        <f>IF('2024 Allocations'!H210&gt;0,'2024 Allocations'!H210,"")</f>
        <v/>
      </c>
      <c r="J274" s="109"/>
    </row>
    <row r="275" spans="1:10" ht="15" customHeight="1" x14ac:dyDescent="0.35">
      <c r="A275" s="49"/>
      <c r="B275" s="49">
        <v>902</v>
      </c>
      <c r="C275" s="49">
        <v>9990</v>
      </c>
      <c r="D275" s="1">
        <v>3100</v>
      </c>
      <c r="E275" s="49">
        <v>279</v>
      </c>
      <c r="F275" s="1" t="s">
        <v>93</v>
      </c>
      <c r="G275" s="150" t="str">
        <f>IF('2024 Allocations'!H211&gt;0,'2024 Allocations'!H211,"")</f>
        <v/>
      </c>
      <c r="J275" s="109"/>
    </row>
    <row r="276" spans="1:10" ht="15" customHeight="1" x14ac:dyDescent="0.35">
      <c r="A276" s="49"/>
      <c r="B276" s="49">
        <v>902</v>
      </c>
      <c r="C276" s="49">
        <v>9990</v>
      </c>
      <c r="D276" s="1">
        <v>3200</v>
      </c>
      <c r="E276" s="49">
        <v>279</v>
      </c>
      <c r="F276" s="1" t="s">
        <v>259</v>
      </c>
      <c r="G276" s="150" t="str">
        <f>IF('2024 Allocations'!H212&gt;0,'2024 Allocations'!H212,"")</f>
        <v/>
      </c>
      <c r="J276" s="109"/>
    </row>
    <row r="277" spans="1:10" ht="15" customHeight="1" x14ac:dyDescent="0.35">
      <c r="A277" s="49"/>
      <c r="B277" s="49">
        <v>902</v>
      </c>
      <c r="C277" s="49">
        <v>9990</v>
      </c>
      <c r="D277" s="1">
        <v>3300</v>
      </c>
      <c r="E277" s="49">
        <v>279</v>
      </c>
      <c r="F277" s="1" t="s">
        <v>260</v>
      </c>
      <c r="G277" s="150" t="str">
        <f>IF('2024 Allocations'!H213&gt;0,'2024 Allocations'!H213,"")</f>
        <v/>
      </c>
      <c r="J277" s="109"/>
    </row>
    <row r="278" spans="1:10" ht="15" customHeight="1" x14ac:dyDescent="0.35">
      <c r="A278" s="49"/>
      <c r="B278" s="49">
        <v>902</v>
      </c>
      <c r="C278" s="49">
        <v>9990</v>
      </c>
      <c r="D278" s="56">
        <v>1000</v>
      </c>
      <c r="E278" s="49">
        <v>279</v>
      </c>
      <c r="F278" s="1" t="s">
        <v>129</v>
      </c>
      <c r="H278" s="151" t="str">
        <f>IF('2024 Allocations'!H198&lt;0,-'2024 Allocations'!H198,"")</f>
        <v/>
      </c>
      <c r="J278" s="109"/>
    </row>
    <row r="279" spans="1:10" ht="15" customHeight="1" x14ac:dyDescent="0.35">
      <c r="B279" s="49">
        <v>902</v>
      </c>
      <c r="C279" s="49">
        <v>9990</v>
      </c>
      <c r="D279" s="1">
        <v>2100</v>
      </c>
      <c r="E279" s="49">
        <v>279</v>
      </c>
      <c r="F279" s="1" t="s">
        <v>128</v>
      </c>
      <c r="H279" s="151" t="str">
        <f>IF('2024 Allocations'!H199&lt;0,-'2024 Allocations'!H199,"")</f>
        <v/>
      </c>
      <c r="J279" s="170"/>
    </row>
    <row r="280" spans="1:10" ht="15" customHeight="1" x14ac:dyDescent="0.35">
      <c r="B280" s="49">
        <v>902</v>
      </c>
      <c r="C280" s="49">
        <v>9990</v>
      </c>
      <c r="D280" s="1">
        <v>2210</v>
      </c>
      <c r="E280" s="49">
        <v>279</v>
      </c>
      <c r="F280" s="1" t="s">
        <v>154</v>
      </c>
      <c r="H280" s="151" t="str">
        <f>IF('2024 Allocations'!H200&lt;0,-'2024 Allocations'!H200,"")</f>
        <v/>
      </c>
      <c r="J280" s="170"/>
    </row>
    <row r="281" spans="1:10" ht="15" customHeight="1" x14ac:dyDescent="0.35">
      <c r="B281" s="49">
        <v>902</v>
      </c>
      <c r="C281" s="49">
        <v>9990</v>
      </c>
      <c r="D281" s="1">
        <v>2213</v>
      </c>
      <c r="E281" s="49">
        <v>279</v>
      </c>
      <c r="F281" s="1" t="s">
        <v>255</v>
      </c>
      <c r="H281" s="151" t="str">
        <f>IF('2024 Allocations'!H201&lt;0,-'2024 Allocations'!H201,"")</f>
        <v/>
      </c>
      <c r="J281" s="170"/>
    </row>
    <row r="282" spans="1:10" ht="15" customHeight="1" x14ac:dyDescent="0.35">
      <c r="B282" s="49">
        <v>902</v>
      </c>
      <c r="C282" s="49">
        <v>9990</v>
      </c>
      <c r="D282" s="1">
        <v>2220</v>
      </c>
      <c r="E282" s="49">
        <v>279</v>
      </c>
      <c r="F282" s="1" t="s">
        <v>153</v>
      </c>
      <c r="H282" s="151" t="str">
        <f>IF('2024 Allocations'!H202&lt;0,-'2024 Allocations'!H202,"")</f>
        <v/>
      </c>
      <c r="J282" s="170"/>
    </row>
    <row r="283" spans="1:10" ht="15" customHeight="1" x14ac:dyDescent="0.35">
      <c r="B283" s="49">
        <v>902</v>
      </c>
      <c r="C283" s="49">
        <v>9990</v>
      </c>
      <c r="D283" s="1">
        <v>2230</v>
      </c>
      <c r="E283" s="49">
        <v>279</v>
      </c>
      <c r="F283" s="1" t="s">
        <v>152</v>
      </c>
      <c r="H283" s="151" t="str">
        <f>IF('2024 Allocations'!H203&lt;0,-'2024 Allocations'!H203,"")</f>
        <v/>
      </c>
      <c r="J283" s="170"/>
    </row>
    <row r="284" spans="1:10" ht="15" customHeight="1" x14ac:dyDescent="0.35">
      <c r="B284" s="49">
        <v>902</v>
      </c>
      <c r="C284" s="49">
        <v>9990</v>
      </c>
      <c r="D284" s="1">
        <v>2300</v>
      </c>
      <c r="E284" s="49">
        <v>279</v>
      </c>
      <c r="F284" s="1" t="s">
        <v>107</v>
      </c>
      <c r="H284" s="151" t="str">
        <f>IF('2024 Allocations'!H204&lt;0,-'2024 Allocations'!H204,"")</f>
        <v/>
      </c>
      <c r="J284" s="170"/>
    </row>
    <row r="285" spans="1:10" ht="15" customHeight="1" x14ac:dyDescent="0.35">
      <c r="B285" s="49">
        <v>902</v>
      </c>
      <c r="C285" s="49">
        <v>9990</v>
      </c>
      <c r="D285" s="1">
        <v>2400</v>
      </c>
      <c r="E285" s="49">
        <v>279</v>
      </c>
      <c r="F285" s="1" t="s">
        <v>127</v>
      </c>
      <c r="H285" s="151" t="str">
        <f>IF('2024 Allocations'!H205&lt;0,-'2024 Allocations'!H205,"")</f>
        <v/>
      </c>
      <c r="J285" s="170"/>
    </row>
    <row r="286" spans="1:10" ht="15" customHeight="1" x14ac:dyDescent="0.35">
      <c r="B286" s="49">
        <v>902</v>
      </c>
      <c r="C286" s="49">
        <v>9990</v>
      </c>
      <c r="D286" s="1">
        <v>2500</v>
      </c>
      <c r="E286" s="49">
        <v>279</v>
      </c>
      <c r="F286" s="1" t="s">
        <v>126</v>
      </c>
      <c r="H286" s="151" t="str">
        <f>IF('2024 Allocations'!H206&lt;0,-'2024 Allocations'!H206,"")</f>
        <v/>
      </c>
      <c r="J286" s="170"/>
    </row>
    <row r="287" spans="1:10" ht="15" customHeight="1" x14ac:dyDescent="0.35">
      <c r="B287" s="49">
        <v>902</v>
      </c>
      <c r="C287" s="49">
        <v>9990</v>
      </c>
      <c r="D287" s="1">
        <v>2600</v>
      </c>
      <c r="E287" s="49">
        <v>279</v>
      </c>
      <c r="F287" s="1" t="s">
        <v>125</v>
      </c>
      <c r="H287" s="151" t="str">
        <f>IF('2024 Allocations'!H207&lt;0,-'2024 Allocations'!H207,"")</f>
        <v/>
      </c>
      <c r="J287" s="170"/>
    </row>
    <row r="288" spans="1:10" ht="15" customHeight="1" x14ac:dyDescent="0.35">
      <c r="B288" s="49">
        <v>902</v>
      </c>
      <c r="C288" s="49">
        <v>9990</v>
      </c>
      <c r="D288" s="1">
        <v>2700</v>
      </c>
      <c r="E288" s="49">
        <v>279</v>
      </c>
      <c r="F288" s="1" t="s">
        <v>104</v>
      </c>
      <c r="H288" s="151" t="str">
        <f>IF('2024 Allocations'!H208&lt;0,-'2024 Allocations'!H208,"")</f>
        <v/>
      </c>
      <c r="J288" s="170"/>
    </row>
    <row r="289" spans="1:13" ht="15" customHeight="1" x14ac:dyDescent="0.35">
      <c r="B289" s="49">
        <v>902</v>
      </c>
      <c r="C289" s="49">
        <v>9990</v>
      </c>
      <c r="D289" s="1">
        <v>2800</v>
      </c>
      <c r="E289" s="49">
        <v>279</v>
      </c>
      <c r="F289" s="1" t="s">
        <v>103</v>
      </c>
      <c r="H289" s="151" t="str">
        <f>IF('2024 Allocations'!H209&lt;0,-'2024 Allocations'!H209,"")</f>
        <v/>
      </c>
      <c r="J289" s="170"/>
    </row>
    <row r="290" spans="1:13" ht="15" customHeight="1" x14ac:dyDescent="0.35">
      <c r="B290" s="49">
        <v>902</v>
      </c>
      <c r="C290" s="49">
        <v>9990</v>
      </c>
      <c r="D290" s="1">
        <v>2900</v>
      </c>
      <c r="E290" s="49">
        <v>279</v>
      </c>
      <c r="F290" s="1" t="s">
        <v>102</v>
      </c>
      <c r="H290" s="151" t="str">
        <f>IF('2024 Allocations'!H210&lt;0,-'2024 Allocations'!H210,"")</f>
        <v/>
      </c>
      <c r="J290" s="170"/>
    </row>
    <row r="291" spans="1:13" ht="15" customHeight="1" x14ac:dyDescent="0.35">
      <c r="B291" s="49">
        <v>902</v>
      </c>
      <c r="C291" s="49">
        <v>9990</v>
      </c>
      <c r="D291" s="1">
        <v>3100</v>
      </c>
      <c r="E291" s="49">
        <v>279</v>
      </c>
      <c r="F291" s="1" t="s">
        <v>101</v>
      </c>
      <c r="H291" s="151" t="str">
        <f>IF('2024 Allocations'!H211&lt;0,-'2024 Allocations'!H211,"")</f>
        <v/>
      </c>
      <c r="J291" s="170"/>
    </row>
    <row r="292" spans="1:13" ht="15" customHeight="1" x14ac:dyDescent="0.35">
      <c r="B292" s="49">
        <v>902</v>
      </c>
      <c r="C292" s="49">
        <v>9990</v>
      </c>
      <c r="D292" s="1">
        <v>3200</v>
      </c>
      <c r="E292" s="49">
        <v>279</v>
      </c>
      <c r="F292" s="1" t="s">
        <v>261</v>
      </c>
      <c r="H292" s="151" t="str">
        <f>IF('2024 Allocations'!H212&lt;0,-'2024 Allocations'!H212,"")</f>
        <v/>
      </c>
      <c r="J292" s="170"/>
    </row>
    <row r="293" spans="1:13" ht="15" customHeight="1" x14ac:dyDescent="0.35">
      <c r="B293" s="49">
        <v>902</v>
      </c>
      <c r="C293" s="49">
        <v>9990</v>
      </c>
      <c r="D293" s="1">
        <v>3300</v>
      </c>
      <c r="E293" s="49">
        <v>279</v>
      </c>
      <c r="F293" s="1" t="s">
        <v>262</v>
      </c>
      <c r="H293" s="151" t="str">
        <f>IF('2024 Allocations'!H213&lt;0,-'2024 Allocations'!H213,"")</f>
        <v/>
      </c>
      <c r="J293" s="170"/>
    </row>
    <row r="294" spans="1:13" ht="15" customHeight="1" x14ac:dyDescent="0.35">
      <c r="B294" s="49">
        <v>902</v>
      </c>
      <c r="C294" s="144" t="s">
        <v>296</v>
      </c>
      <c r="D294" s="144" t="s">
        <v>298</v>
      </c>
      <c r="E294" s="144" t="s">
        <v>301</v>
      </c>
      <c r="F294" s="1" t="s">
        <v>136</v>
      </c>
      <c r="G294" s="139"/>
    </row>
    <row r="295" spans="1:13" ht="15" customHeight="1" x14ac:dyDescent="0.35">
      <c r="B295" s="49">
        <v>902</v>
      </c>
      <c r="C295" s="144" t="s">
        <v>296</v>
      </c>
      <c r="D295" s="144" t="s">
        <v>297</v>
      </c>
      <c r="E295" s="144" t="s">
        <v>301</v>
      </c>
      <c r="F295" s="1" t="s">
        <v>135</v>
      </c>
      <c r="G295" s="77"/>
      <c r="H295" s="154"/>
    </row>
    <row r="296" spans="1:13" ht="15" customHeight="1" x14ac:dyDescent="0.35">
      <c r="F296" s="39" t="s">
        <v>134</v>
      </c>
    </row>
    <row r="297" spans="1:13" ht="15" customHeight="1" x14ac:dyDescent="0.35">
      <c r="F297" s="39" t="s">
        <v>119</v>
      </c>
    </row>
    <row r="298" spans="1:13" ht="15" customHeight="1" x14ac:dyDescent="0.35">
      <c r="F298" s="39" t="s">
        <v>82</v>
      </c>
    </row>
    <row r="299" spans="1:13" ht="15" customHeight="1" x14ac:dyDescent="0.35">
      <c r="F299" s="47"/>
    </row>
    <row r="300" spans="1:13" ht="15" customHeight="1" x14ac:dyDescent="0.35">
      <c r="A300" s="42" t="s">
        <v>133</v>
      </c>
      <c r="B300" s="56">
        <v>902</v>
      </c>
      <c r="C300" s="144" t="s">
        <v>296</v>
      </c>
      <c r="D300" s="144" t="s">
        <v>300</v>
      </c>
      <c r="E300" s="144" t="s">
        <v>301</v>
      </c>
      <c r="F300" s="47" t="s">
        <v>130</v>
      </c>
      <c r="G300" s="174">
        <f>'2024 Allocations'!F187</f>
        <v>0</v>
      </c>
      <c r="I300" s="48"/>
      <c r="J300" s="192" t="s">
        <v>256</v>
      </c>
      <c r="K300" s="192"/>
      <c r="L300" s="192"/>
      <c r="M300" s="192"/>
    </row>
    <row r="301" spans="1:13" ht="15" customHeight="1" x14ac:dyDescent="0.35">
      <c r="B301" s="1">
        <v>902</v>
      </c>
      <c r="C301" s="49">
        <v>9990</v>
      </c>
      <c r="D301" s="56">
        <v>1000</v>
      </c>
      <c r="E301" s="49">
        <v>279</v>
      </c>
      <c r="F301" s="1" t="s">
        <v>129</v>
      </c>
      <c r="H301" s="41">
        <f>'2024 Allocations'!J198</f>
        <v>0</v>
      </c>
      <c r="J301" s="192" t="s">
        <v>258</v>
      </c>
      <c r="K301" s="192"/>
      <c r="L301" s="192"/>
      <c r="M301" s="192"/>
    </row>
    <row r="302" spans="1:13" ht="15" customHeight="1" x14ac:dyDescent="0.35">
      <c r="B302" s="1">
        <v>902</v>
      </c>
      <c r="C302" s="49">
        <v>9990</v>
      </c>
      <c r="D302" s="1">
        <v>2100</v>
      </c>
      <c r="E302" s="49">
        <v>279</v>
      </c>
      <c r="F302" s="1" t="s">
        <v>128</v>
      </c>
      <c r="H302" s="41">
        <f>'2024 Allocations'!J199</f>
        <v>0</v>
      </c>
      <c r="J302" s="192" t="s">
        <v>257</v>
      </c>
      <c r="K302" s="192"/>
      <c r="L302" s="192"/>
      <c r="M302" s="192"/>
    </row>
    <row r="303" spans="1:13" ht="15" customHeight="1" x14ac:dyDescent="0.35">
      <c r="B303" s="1">
        <v>902</v>
      </c>
      <c r="C303" s="49">
        <v>9990</v>
      </c>
      <c r="D303" s="1">
        <v>2210</v>
      </c>
      <c r="E303" s="49">
        <v>279</v>
      </c>
      <c r="F303" s="1" t="s">
        <v>154</v>
      </c>
      <c r="H303" s="41">
        <f>'2024 Allocations'!J200</f>
        <v>0</v>
      </c>
    </row>
    <row r="304" spans="1:13" ht="15" customHeight="1" x14ac:dyDescent="0.35">
      <c r="B304" s="1">
        <v>902</v>
      </c>
      <c r="C304" s="49">
        <v>9990</v>
      </c>
      <c r="D304" s="1">
        <v>2213</v>
      </c>
      <c r="E304" s="49">
        <v>279</v>
      </c>
      <c r="F304" s="1" t="s">
        <v>153</v>
      </c>
      <c r="H304" s="41">
        <f>'2024 Allocations'!J202</f>
        <v>0</v>
      </c>
      <c r="J304" s="106">
        <v>2210</v>
      </c>
      <c r="K304" s="171">
        <f>'2024 Allocations'!J200</f>
        <v>0</v>
      </c>
      <c r="L304" s="107"/>
    </row>
    <row r="305" spans="1:13" ht="15" customHeight="1" x14ac:dyDescent="0.35">
      <c r="B305" s="1">
        <v>902</v>
      </c>
      <c r="C305" s="49">
        <v>9990</v>
      </c>
      <c r="D305" s="1">
        <v>2220</v>
      </c>
      <c r="E305" s="49">
        <v>279</v>
      </c>
      <c r="F305" s="1" t="s">
        <v>152</v>
      </c>
      <c r="H305" s="41">
        <f>'2024 Allocations'!J203</f>
        <v>0</v>
      </c>
      <c r="J305" s="106">
        <v>2213</v>
      </c>
      <c r="K305" s="171">
        <f>'2024 Allocations'!J201</f>
        <v>0</v>
      </c>
      <c r="L305" s="107"/>
    </row>
    <row r="306" spans="1:13" ht="15" customHeight="1" x14ac:dyDescent="0.35">
      <c r="B306" s="1">
        <v>902</v>
      </c>
      <c r="C306" s="49">
        <v>9990</v>
      </c>
      <c r="D306" s="1">
        <v>2230</v>
      </c>
      <c r="E306" s="49">
        <v>279</v>
      </c>
      <c r="F306" s="1" t="s">
        <v>107</v>
      </c>
      <c r="H306" s="41">
        <f>'2024 Allocations'!J204</f>
        <v>0</v>
      </c>
      <c r="J306" s="106">
        <v>2230</v>
      </c>
      <c r="K306" s="171">
        <f>'2024 Allocations'!J202</f>
        <v>0</v>
      </c>
      <c r="L306" s="107"/>
    </row>
    <row r="307" spans="1:13" ht="15" customHeight="1" x14ac:dyDescent="0.35">
      <c r="B307" s="1">
        <v>902</v>
      </c>
      <c r="C307" s="49">
        <v>9990</v>
      </c>
      <c r="D307" s="1">
        <v>2300</v>
      </c>
      <c r="E307" s="49">
        <v>279</v>
      </c>
      <c r="F307" s="1" t="s">
        <v>127</v>
      </c>
      <c r="H307" s="41">
        <f>'2024 Allocations'!J205</f>
        <v>0</v>
      </c>
      <c r="K307" s="108">
        <f>SUM(K304:K306)</f>
        <v>0</v>
      </c>
      <c r="L307" s="107"/>
    </row>
    <row r="308" spans="1:13" ht="15" customHeight="1" x14ac:dyDescent="0.35">
      <c r="B308" s="1">
        <v>902</v>
      </c>
      <c r="C308" s="49">
        <v>9990</v>
      </c>
      <c r="D308" s="1">
        <v>2400</v>
      </c>
      <c r="E308" s="49">
        <v>279</v>
      </c>
      <c r="F308" s="1" t="s">
        <v>126</v>
      </c>
      <c r="H308" s="41">
        <f>'2024 Allocations'!J206</f>
        <v>0</v>
      </c>
      <c r="J308" s="170"/>
    </row>
    <row r="309" spans="1:13" ht="15" customHeight="1" x14ac:dyDescent="0.35">
      <c r="B309" s="1">
        <v>902</v>
      </c>
      <c r="C309" s="49">
        <v>9990</v>
      </c>
      <c r="D309" s="1">
        <v>2500</v>
      </c>
      <c r="E309" s="49">
        <v>279</v>
      </c>
      <c r="F309" s="1" t="s">
        <v>125</v>
      </c>
      <c r="H309" s="41">
        <f>'2024 Allocations'!J207</f>
        <v>0</v>
      </c>
      <c r="J309" s="170"/>
    </row>
    <row r="310" spans="1:13" ht="15" customHeight="1" x14ac:dyDescent="0.35">
      <c r="B310" s="1">
        <v>902</v>
      </c>
      <c r="C310" s="49">
        <v>9990</v>
      </c>
      <c r="D310" s="1">
        <v>2600</v>
      </c>
      <c r="E310" s="49">
        <v>279</v>
      </c>
      <c r="F310" s="1" t="s">
        <v>104</v>
      </c>
      <c r="H310" s="41">
        <f>'2024 Allocations'!J208</f>
        <v>0</v>
      </c>
      <c r="J310" s="170"/>
    </row>
    <row r="311" spans="1:13" ht="15" customHeight="1" x14ac:dyDescent="0.35">
      <c r="B311" s="1">
        <v>902</v>
      </c>
      <c r="C311" s="49">
        <v>9990</v>
      </c>
      <c r="D311" s="1">
        <v>2700</v>
      </c>
      <c r="E311" s="49">
        <v>279</v>
      </c>
      <c r="F311" s="1" t="s">
        <v>103</v>
      </c>
      <c r="H311" s="41">
        <f>'2024 Allocations'!J209</f>
        <v>0</v>
      </c>
      <c r="J311" s="170"/>
    </row>
    <row r="312" spans="1:13" ht="15" customHeight="1" x14ac:dyDescent="0.35">
      <c r="B312" s="1">
        <v>902</v>
      </c>
      <c r="C312" s="49">
        <v>9990</v>
      </c>
      <c r="D312" s="1">
        <v>2800</v>
      </c>
      <c r="E312" s="49">
        <v>279</v>
      </c>
      <c r="F312" s="1" t="s">
        <v>102</v>
      </c>
      <c r="H312" s="41">
        <f>'2024 Allocations'!J210</f>
        <v>0</v>
      </c>
      <c r="J312" s="170"/>
    </row>
    <row r="313" spans="1:13" ht="15" customHeight="1" x14ac:dyDescent="0.35">
      <c r="B313" s="1">
        <v>902</v>
      </c>
      <c r="C313" s="49">
        <v>9990</v>
      </c>
      <c r="D313" s="1">
        <v>2900</v>
      </c>
      <c r="E313" s="49">
        <v>279</v>
      </c>
      <c r="F313" s="1" t="s">
        <v>101</v>
      </c>
      <c r="H313" s="41">
        <f>'2024 Allocations'!J211</f>
        <v>0</v>
      </c>
      <c r="J313" s="170"/>
    </row>
    <row r="314" spans="1:13" ht="15" customHeight="1" x14ac:dyDescent="0.35">
      <c r="B314" s="1">
        <v>902</v>
      </c>
      <c r="C314" s="49">
        <v>9990</v>
      </c>
      <c r="D314" s="1">
        <v>3100</v>
      </c>
      <c r="E314" s="49">
        <v>279</v>
      </c>
      <c r="F314" s="1" t="s">
        <v>261</v>
      </c>
      <c r="H314" s="41">
        <f>'2024 Allocations'!J212</f>
        <v>0</v>
      </c>
      <c r="J314" s="170"/>
    </row>
    <row r="315" spans="1:13" ht="15" customHeight="1" x14ac:dyDescent="0.35">
      <c r="B315" s="1">
        <v>902</v>
      </c>
      <c r="C315" s="49">
        <v>9990</v>
      </c>
      <c r="D315" s="1">
        <v>3200</v>
      </c>
      <c r="E315" s="49">
        <v>279</v>
      </c>
      <c r="F315" s="1" t="s">
        <v>262</v>
      </c>
      <c r="H315" s="41">
        <f>'2024 Allocations'!J213</f>
        <v>0</v>
      </c>
      <c r="J315" s="170"/>
    </row>
    <row r="316" spans="1:13" ht="15" customHeight="1" x14ac:dyDescent="0.35">
      <c r="F316" s="39" t="s">
        <v>330</v>
      </c>
    </row>
    <row r="317" spans="1:13" ht="15" customHeight="1" x14ac:dyDescent="0.35">
      <c r="F317" s="39" t="s">
        <v>119</v>
      </c>
    </row>
    <row r="318" spans="1:13" ht="15" customHeight="1" x14ac:dyDescent="0.35">
      <c r="F318" s="39" t="s">
        <v>82</v>
      </c>
    </row>
    <row r="320" spans="1:13" x14ac:dyDescent="0.35">
      <c r="A320" s="42" t="s">
        <v>131</v>
      </c>
      <c r="B320" s="56">
        <v>902</v>
      </c>
      <c r="C320" s="144" t="s">
        <v>296</v>
      </c>
      <c r="D320" s="144" t="s">
        <v>300</v>
      </c>
      <c r="E320" s="144" t="s">
        <v>301</v>
      </c>
      <c r="F320" s="47" t="s">
        <v>130</v>
      </c>
      <c r="G320" s="175" t="str">
        <f>IF('2024 Allocations'!L214&lt;0,-'2024 Allocations'!L214,"")</f>
        <v/>
      </c>
      <c r="J320" s="192" t="s">
        <v>256</v>
      </c>
      <c r="K320" s="192"/>
      <c r="L320" s="192"/>
      <c r="M320" s="192"/>
    </row>
    <row r="321" spans="2:13" ht="15" customHeight="1" x14ac:dyDescent="0.35">
      <c r="B321" s="56">
        <v>902</v>
      </c>
      <c r="C321" s="49">
        <v>9990</v>
      </c>
      <c r="D321" s="56">
        <v>1000</v>
      </c>
      <c r="E321" s="49">
        <v>279</v>
      </c>
      <c r="F321" s="1" t="s">
        <v>129</v>
      </c>
      <c r="H321" s="152" t="str">
        <f>IF('2024 Allocations'!L198&lt;0,-'2024 Allocations'!L198,"")</f>
        <v/>
      </c>
      <c r="J321" s="192" t="s">
        <v>258</v>
      </c>
      <c r="K321" s="192"/>
      <c r="L321" s="192"/>
      <c r="M321" s="192"/>
    </row>
    <row r="322" spans="2:13" ht="15" customHeight="1" x14ac:dyDescent="0.35">
      <c r="B322" s="56">
        <v>902</v>
      </c>
      <c r="C322" s="49">
        <v>9990</v>
      </c>
      <c r="D322" s="1">
        <v>2100</v>
      </c>
      <c r="E322" s="49">
        <v>279</v>
      </c>
      <c r="F322" s="1" t="s">
        <v>128</v>
      </c>
      <c r="H322" s="152" t="str">
        <f>IF('2024 Allocations'!L199&lt;0,-'2024 Allocations'!L199,"")</f>
        <v/>
      </c>
      <c r="J322" s="192" t="s">
        <v>257</v>
      </c>
      <c r="K322" s="192"/>
      <c r="L322" s="192"/>
      <c r="M322" s="192"/>
    </row>
    <row r="323" spans="2:13" ht="15" customHeight="1" x14ac:dyDescent="0.35">
      <c r="B323" s="56">
        <v>902</v>
      </c>
      <c r="C323" s="49">
        <v>9990</v>
      </c>
      <c r="D323" s="1">
        <v>2210</v>
      </c>
      <c r="E323" s="49">
        <v>279</v>
      </c>
      <c r="F323" s="1" t="s">
        <v>154</v>
      </c>
      <c r="H323" s="152" t="str">
        <f>IF('2024 Allocations'!L200&lt;0,-'2024 Allocations'!L200,"")</f>
        <v/>
      </c>
    </row>
    <row r="324" spans="2:13" ht="15" customHeight="1" x14ac:dyDescent="0.35">
      <c r="B324" s="56">
        <v>902</v>
      </c>
      <c r="C324" s="49">
        <v>9990</v>
      </c>
      <c r="D324" s="1">
        <v>2213</v>
      </c>
      <c r="E324" s="49">
        <v>279</v>
      </c>
      <c r="F324" s="1" t="s">
        <v>153</v>
      </c>
      <c r="H324" s="152" t="str">
        <f>IF('2024 Allocations'!L201&lt;0,-'2024 Allocations'!L201,"")</f>
        <v/>
      </c>
      <c r="J324" s="106">
        <v>2210</v>
      </c>
      <c r="K324" s="171">
        <f>'2024 Allocations'!L200</f>
        <v>0</v>
      </c>
      <c r="L324" s="107"/>
    </row>
    <row r="325" spans="2:13" ht="15" customHeight="1" x14ac:dyDescent="0.35">
      <c r="B325" s="56">
        <v>902</v>
      </c>
      <c r="C325" s="49">
        <v>9990</v>
      </c>
      <c r="D325" s="1">
        <v>2220</v>
      </c>
      <c r="E325" s="49">
        <v>279</v>
      </c>
      <c r="F325" s="1" t="s">
        <v>152</v>
      </c>
      <c r="H325" s="152" t="str">
        <f>IF('2024 Allocations'!L202&lt;0,-'2024 Allocations'!L202,"")</f>
        <v/>
      </c>
      <c r="J325" s="106">
        <v>2213</v>
      </c>
      <c r="K325" s="171">
        <f>'2024 Allocations'!L201</f>
        <v>0</v>
      </c>
      <c r="L325" s="107"/>
    </row>
    <row r="326" spans="2:13" ht="15" customHeight="1" x14ac:dyDescent="0.35">
      <c r="B326" s="56">
        <v>902</v>
      </c>
      <c r="C326" s="49">
        <v>9990</v>
      </c>
      <c r="D326" s="1">
        <v>2230</v>
      </c>
      <c r="E326" s="49">
        <v>279</v>
      </c>
      <c r="F326" s="1" t="s">
        <v>107</v>
      </c>
      <c r="H326" s="152" t="str">
        <f>IF('2024 Allocations'!L203&lt;0,-'2024 Allocations'!L203,"")</f>
        <v/>
      </c>
      <c r="J326" s="106">
        <v>2230</v>
      </c>
      <c r="K326" s="171">
        <f>'2024 Allocations'!L202</f>
        <v>0</v>
      </c>
      <c r="L326" s="107"/>
    </row>
    <row r="327" spans="2:13" ht="15" customHeight="1" x14ac:dyDescent="0.35">
      <c r="B327" s="56">
        <v>902</v>
      </c>
      <c r="C327" s="49">
        <v>9990</v>
      </c>
      <c r="D327" s="1">
        <v>2300</v>
      </c>
      <c r="E327" s="49">
        <v>279</v>
      </c>
      <c r="F327" s="1" t="s">
        <v>127</v>
      </c>
      <c r="H327" s="152" t="str">
        <f>IF('2024 Allocations'!L204&lt;0,-'2024 Allocations'!L204,"")</f>
        <v/>
      </c>
      <c r="K327" s="108">
        <f>SUM(K324:K326)</f>
        <v>0</v>
      </c>
      <c r="L327" s="107"/>
    </row>
    <row r="328" spans="2:13" ht="15" customHeight="1" x14ac:dyDescent="0.35">
      <c r="B328" s="56">
        <v>902</v>
      </c>
      <c r="C328" s="49">
        <v>9990</v>
      </c>
      <c r="D328" s="1">
        <v>2400</v>
      </c>
      <c r="E328" s="49">
        <v>279</v>
      </c>
      <c r="F328" s="1" t="s">
        <v>126</v>
      </c>
      <c r="H328" s="152" t="str">
        <f>IF('2024 Allocations'!L205&lt;0,-'2024 Allocations'!L205,"")</f>
        <v/>
      </c>
      <c r="J328" s="24"/>
    </row>
    <row r="329" spans="2:13" ht="15" customHeight="1" x14ac:dyDescent="0.35">
      <c r="B329" s="56">
        <v>902</v>
      </c>
      <c r="C329" s="49">
        <v>9990</v>
      </c>
      <c r="D329" s="1">
        <v>2500</v>
      </c>
      <c r="E329" s="49">
        <v>279</v>
      </c>
      <c r="F329" s="1" t="s">
        <v>125</v>
      </c>
      <c r="H329" s="152" t="str">
        <f>IF('2024 Allocations'!L206&lt;0,-'2024 Allocations'!L206,"")</f>
        <v/>
      </c>
      <c r="J329" s="24"/>
    </row>
    <row r="330" spans="2:13" ht="15" customHeight="1" x14ac:dyDescent="0.35">
      <c r="B330" s="56">
        <v>902</v>
      </c>
      <c r="C330" s="49">
        <v>9990</v>
      </c>
      <c r="D330" s="1">
        <v>2600</v>
      </c>
      <c r="E330" s="49">
        <v>279</v>
      </c>
      <c r="F330" s="1" t="s">
        <v>104</v>
      </c>
      <c r="H330" s="152" t="str">
        <f>IF('2024 Allocations'!L207&lt;0,-'2024 Allocations'!L207,"")</f>
        <v/>
      </c>
      <c r="J330" s="24"/>
    </row>
    <row r="331" spans="2:13" ht="15" customHeight="1" x14ac:dyDescent="0.35">
      <c r="B331" s="56">
        <v>902</v>
      </c>
      <c r="C331" s="49">
        <v>9990</v>
      </c>
      <c r="D331" s="1">
        <v>2700</v>
      </c>
      <c r="E331" s="49">
        <v>279</v>
      </c>
      <c r="F331" s="1" t="s">
        <v>103</v>
      </c>
      <c r="H331" s="152" t="str">
        <f>IF('2024 Allocations'!L208&lt;0,-'2024 Allocations'!L208,"")</f>
        <v/>
      </c>
      <c r="J331" s="24"/>
    </row>
    <row r="332" spans="2:13" ht="15" customHeight="1" x14ac:dyDescent="0.35">
      <c r="B332" s="56">
        <v>902</v>
      </c>
      <c r="C332" s="49">
        <v>9990</v>
      </c>
      <c r="D332" s="1">
        <v>2800</v>
      </c>
      <c r="E332" s="49">
        <v>279</v>
      </c>
      <c r="F332" s="1" t="s">
        <v>102</v>
      </c>
      <c r="H332" s="152" t="str">
        <f>IF('2024 Allocations'!L209&lt;0,-'2024 Allocations'!L209,"")</f>
        <v/>
      </c>
      <c r="J332" s="24"/>
    </row>
    <row r="333" spans="2:13" ht="15" customHeight="1" x14ac:dyDescent="0.35">
      <c r="B333" s="56">
        <v>902</v>
      </c>
      <c r="C333" s="49">
        <v>9990</v>
      </c>
      <c r="D333" s="1">
        <v>2900</v>
      </c>
      <c r="E333" s="49">
        <v>279</v>
      </c>
      <c r="F333" s="1" t="s">
        <v>101</v>
      </c>
      <c r="H333" s="152" t="str">
        <f>IF('2024 Allocations'!L210&lt;0,-'2024 Allocations'!L210,"")</f>
        <v/>
      </c>
      <c r="J333" s="24"/>
    </row>
    <row r="334" spans="2:13" ht="15" customHeight="1" x14ac:dyDescent="0.35">
      <c r="B334" s="56">
        <v>902</v>
      </c>
      <c r="C334" s="49">
        <v>9990</v>
      </c>
      <c r="D334" s="1">
        <v>3100</v>
      </c>
      <c r="E334" s="49">
        <v>279</v>
      </c>
      <c r="F334" s="1" t="s">
        <v>261</v>
      </c>
      <c r="H334" s="152" t="str">
        <f>IF('2024 Allocations'!L211&lt;0,-'2024 Allocations'!L211,"")</f>
        <v/>
      </c>
      <c r="J334" s="24"/>
    </row>
    <row r="335" spans="2:13" ht="15" customHeight="1" x14ac:dyDescent="0.35">
      <c r="B335" s="56">
        <v>902</v>
      </c>
      <c r="C335" s="49">
        <v>9990</v>
      </c>
      <c r="D335" s="1">
        <v>3200</v>
      </c>
      <c r="E335" s="49">
        <v>279</v>
      </c>
      <c r="F335" s="1" t="s">
        <v>262</v>
      </c>
      <c r="H335" s="152" t="str">
        <f>IF('2024 Allocations'!L212&lt;0,-'2024 Allocations'!L212,"")</f>
        <v/>
      </c>
      <c r="J335" s="24"/>
    </row>
    <row r="336" spans="2:13" ht="15" customHeight="1" x14ac:dyDescent="0.35">
      <c r="B336" s="56">
        <v>902</v>
      </c>
      <c r="C336" s="49">
        <v>9990</v>
      </c>
      <c r="D336" s="56">
        <v>1000</v>
      </c>
      <c r="E336" s="49">
        <v>279</v>
      </c>
      <c r="F336" s="1" t="s">
        <v>124</v>
      </c>
      <c r="G336" s="153" t="str">
        <f>IF('2024 Allocations'!L198&gt;0,'2024 Allocations'!L198,"")</f>
        <v/>
      </c>
      <c r="H336" s="58"/>
      <c r="J336" s="24"/>
    </row>
    <row r="337" spans="2:10" ht="15" customHeight="1" x14ac:dyDescent="0.35">
      <c r="B337" s="56">
        <v>902</v>
      </c>
      <c r="C337" s="49">
        <v>9990</v>
      </c>
      <c r="D337" s="1">
        <v>2100</v>
      </c>
      <c r="E337" s="49">
        <v>279</v>
      </c>
      <c r="F337" s="1" t="s">
        <v>123</v>
      </c>
      <c r="G337" s="153" t="str">
        <f>IF('2024 Allocations'!L199&gt;0,'2024 Allocations'!L199,"")</f>
        <v/>
      </c>
      <c r="H337" s="58"/>
      <c r="J337" s="24"/>
    </row>
    <row r="338" spans="2:10" ht="15" customHeight="1" x14ac:dyDescent="0.35">
      <c r="B338" s="56">
        <v>902</v>
      </c>
      <c r="C338" s="49">
        <v>9990</v>
      </c>
      <c r="D338" s="1">
        <v>2210</v>
      </c>
      <c r="E338" s="49">
        <v>279</v>
      </c>
      <c r="F338" s="1" t="s">
        <v>151</v>
      </c>
      <c r="G338" s="153" t="str">
        <f>IF('2024 Allocations'!L200&gt;0,'2024 Allocations'!L200,"")</f>
        <v/>
      </c>
      <c r="H338" s="58"/>
      <c r="J338" s="24"/>
    </row>
    <row r="339" spans="2:10" ht="15" customHeight="1" x14ac:dyDescent="0.35">
      <c r="B339" s="56">
        <v>902</v>
      </c>
      <c r="C339" s="49">
        <v>9990</v>
      </c>
      <c r="D339" s="1">
        <v>2213</v>
      </c>
      <c r="E339" s="49">
        <v>279</v>
      </c>
      <c r="F339" s="1" t="s">
        <v>150</v>
      </c>
      <c r="G339" s="153" t="str">
        <f>IF('2024 Allocations'!L201&gt;0,'2024 Allocations'!L201,"")</f>
        <v/>
      </c>
      <c r="H339" s="58"/>
      <c r="J339" s="24"/>
    </row>
    <row r="340" spans="2:10" ht="15" customHeight="1" x14ac:dyDescent="0.35">
      <c r="B340" s="56">
        <v>902</v>
      </c>
      <c r="C340" s="49">
        <v>9990</v>
      </c>
      <c r="D340" s="1">
        <v>2220</v>
      </c>
      <c r="E340" s="49">
        <v>279</v>
      </c>
      <c r="F340" s="1" t="s">
        <v>149</v>
      </c>
      <c r="G340" s="153" t="str">
        <f>IF('2024 Allocations'!L202&gt;0,'2024 Allocations'!L202,"")</f>
        <v/>
      </c>
      <c r="H340" s="58"/>
      <c r="J340" s="24"/>
    </row>
    <row r="341" spans="2:10" x14ac:dyDescent="0.35">
      <c r="B341" s="56">
        <v>902</v>
      </c>
      <c r="C341" s="49">
        <v>9990</v>
      </c>
      <c r="D341" s="1">
        <v>2230</v>
      </c>
      <c r="E341" s="49">
        <v>279</v>
      </c>
      <c r="F341" s="1" t="s">
        <v>122</v>
      </c>
      <c r="G341" s="153" t="str">
        <f>IF('2024 Allocations'!L203&gt;0,'2024 Allocations'!L203,"")</f>
        <v/>
      </c>
      <c r="H341" s="58"/>
      <c r="J341" s="24"/>
    </row>
    <row r="342" spans="2:10" ht="15" customHeight="1" x14ac:dyDescent="0.35">
      <c r="B342" s="56">
        <v>902</v>
      </c>
      <c r="C342" s="49">
        <v>9990</v>
      </c>
      <c r="D342" s="1">
        <v>2300</v>
      </c>
      <c r="E342" s="49">
        <v>279</v>
      </c>
      <c r="F342" s="1" t="s">
        <v>121</v>
      </c>
      <c r="G342" s="153" t="str">
        <f>IF('2024 Allocations'!L204&gt;0,'2024 Allocations'!L204,"")</f>
        <v/>
      </c>
      <c r="H342" s="58"/>
    </row>
    <row r="343" spans="2:10" ht="15" customHeight="1" x14ac:dyDescent="0.35">
      <c r="B343" s="56">
        <v>902</v>
      </c>
      <c r="C343" s="49">
        <v>9990</v>
      </c>
      <c r="D343" s="1">
        <v>2400</v>
      </c>
      <c r="E343" s="49">
        <v>279</v>
      </c>
      <c r="F343" s="1" t="s">
        <v>98</v>
      </c>
      <c r="G343" s="153" t="str">
        <f>IF('2024 Allocations'!L205&gt;0,'2024 Allocations'!L205,"")</f>
        <v/>
      </c>
      <c r="H343" s="58"/>
    </row>
    <row r="344" spans="2:10" ht="15" customHeight="1" x14ac:dyDescent="0.35">
      <c r="B344" s="56">
        <v>902</v>
      </c>
      <c r="C344" s="49">
        <v>9990</v>
      </c>
      <c r="D344" s="1">
        <v>2500</v>
      </c>
      <c r="E344" s="49">
        <v>279</v>
      </c>
      <c r="F344" s="1" t="s">
        <v>97</v>
      </c>
      <c r="G344" s="153" t="str">
        <f>IF('2024 Allocations'!L206&gt;0,'2024 Allocations'!L206,"")</f>
        <v/>
      </c>
      <c r="H344" s="58"/>
    </row>
    <row r="345" spans="2:10" ht="15" customHeight="1" x14ac:dyDescent="0.35">
      <c r="B345" s="56">
        <v>902</v>
      </c>
      <c r="C345" s="49">
        <v>9990</v>
      </c>
      <c r="D345" s="1">
        <v>2600</v>
      </c>
      <c r="E345" s="49">
        <v>279</v>
      </c>
      <c r="F345" s="1" t="s">
        <v>96</v>
      </c>
      <c r="G345" s="153" t="str">
        <f>IF('2024 Allocations'!L207&gt;0,'2024 Allocations'!L207,"")</f>
        <v/>
      </c>
      <c r="H345" s="58"/>
    </row>
    <row r="346" spans="2:10" ht="15" customHeight="1" x14ac:dyDescent="0.35">
      <c r="B346" s="56">
        <v>902</v>
      </c>
      <c r="C346" s="49">
        <v>9990</v>
      </c>
      <c r="D346" s="1">
        <v>2700</v>
      </c>
      <c r="E346" s="49">
        <v>279</v>
      </c>
      <c r="F346" s="1" t="s">
        <v>95</v>
      </c>
      <c r="G346" s="153" t="str">
        <f>IF('2024 Allocations'!L208&gt;0,'2024 Allocations'!L208,"")</f>
        <v/>
      </c>
      <c r="H346" s="58"/>
    </row>
    <row r="347" spans="2:10" ht="15" customHeight="1" x14ac:dyDescent="0.35">
      <c r="B347" s="56">
        <v>902</v>
      </c>
      <c r="C347" s="49">
        <v>9990</v>
      </c>
      <c r="D347" s="1">
        <v>2800</v>
      </c>
      <c r="E347" s="49">
        <v>279</v>
      </c>
      <c r="F347" s="1" t="s">
        <v>94</v>
      </c>
      <c r="G347" s="153" t="str">
        <f>IF('2024 Allocations'!L209&gt;0,'2024 Allocations'!L209,"")</f>
        <v/>
      </c>
      <c r="H347" s="58"/>
    </row>
    <row r="348" spans="2:10" ht="15" customHeight="1" x14ac:dyDescent="0.35">
      <c r="B348" s="56">
        <v>902</v>
      </c>
      <c r="C348" s="49">
        <v>9990</v>
      </c>
      <c r="D348" s="1">
        <v>2900</v>
      </c>
      <c r="E348" s="49">
        <v>279</v>
      </c>
      <c r="F348" s="1" t="s">
        <v>93</v>
      </c>
      <c r="G348" s="153" t="str">
        <f>IF('2024 Allocations'!L210&gt;0,'2024 Allocations'!L210,"")</f>
        <v/>
      </c>
      <c r="H348" s="58"/>
    </row>
    <row r="349" spans="2:10" ht="15" customHeight="1" x14ac:dyDescent="0.35">
      <c r="B349" s="56">
        <v>902</v>
      </c>
      <c r="C349" s="49">
        <v>9990</v>
      </c>
      <c r="D349" s="1">
        <v>3100</v>
      </c>
      <c r="E349" s="49">
        <v>279</v>
      </c>
      <c r="F349" s="1" t="s">
        <v>259</v>
      </c>
      <c r="G349" s="153" t="str">
        <f>IF('2024 Allocations'!L211&gt;0,'2024 Allocations'!L211,"")</f>
        <v/>
      </c>
      <c r="H349" s="58"/>
    </row>
    <row r="350" spans="2:10" ht="15" customHeight="1" x14ac:dyDescent="0.35">
      <c r="B350" s="56">
        <v>902</v>
      </c>
      <c r="C350" s="49">
        <v>9990</v>
      </c>
      <c r="D350" s="1">
        <v>3200</v>
      </c>
      <c r="E350" s="49">
        <v>279</v>
      </c>
      <c r="F350" s="1" t="s">
        <v>260</v>
      </c>
      <c r="G350" s="153" t="str">
        <f>IF('2024 Allocations'!L212&gt;0,'2024 Allocations'!L212,"")</f>
        <v/>
      </c>
      <c r="H350" s="58"/>
    </row>
    <row r="351" spans="2:10" x14ac:dyDescent="0.35">
      <c r="B351" s="56">
        <v>902</v>
      </c>
      <c r="C351" s="144" t="s">
        <v>296</v>
      </c>
      <c r="D351" s="144" t="s">
        <v>300</v>
      </c>
      <c r="E351" s="144" t="s">
        <v>301</v>
      </c>
      <c r="F351" s="47" t="s">
        <v>120</v>
      </c>
      <c r="G351" s="58"/>
      <c r="H351" s="176" t="str">
        <f>IF('2024 Allocations'!L214&gt;0,'2024 Allocations'!L214,"")</f>
        <v/>
      </c>
    </row>
    <row r="352" spans="2:10" ht="47.4" customHeight="1" x14ac:dyDescent="0.35">
      <c r="F352" s="46" t="s">
        <v>332</v>
      </c>
    </row>
    <row r="353" spans="1:8" ht="15" customHeight="1" x14ac:dyDescent="0.35">
      <c r="F353" s="39" t="s">
        <v>119</v>
      </c>
    </row>
    <row r="354" spans="1:8" ht="15" customHeight="1" x14ac:dyDescent="0.35">
      <c r="F354" s="39" t="s">
        <v>82</v>
      </c>
    </row>
    <row r="355" spans="1:8" ht="15" customHeight="1" x14ac:dyDescent="0.35">
      <c r="F355" s="39"/>
    </row>
    <row r="356" spans="1:8" ht="15" customHeight="1" x14ac:dyDescent="0.35">
      <c r="F356" s="39"/>
    </row>
    <row r="363" spans="1:8" ht="15" customHeight="1" x14ac:dyDescent="0.35">
      <c r="A363" s="45"/>
      <c r="B363" s="45"/>
      <c r="C363" s="45"/>
      <c r="D363" s="45"/>
      <c r="E363" s="45"/>
      <c r="F363" s="45"/>
      <c r="G363" s="45"/>
      <c r="H363" s="45"/>
    </row>
    <row r="365" spans="1:8" ht="23.25" customHeight="1" x14ac:dyDescent="0.45">
      <c r="A365" s="11" t="s">
        <v>118</v>
      </c>
      <c r="B365" s="11"/>
      <c r="C365" s="11"/>
      <c r="D365" s="11"/>
      <c r="E365" s="11"/>
    </row>
    <row r="366" spans="1:8" ht="15" customHeight="1" x14ac:dyDescent="0.35">
      <c r="F366" s="39"/>
    </row>
    <row r="367" spans="1:8" ht="15" customHeight="1" x14ac:dyDescent="0.35">
      <c r="F367" s="8" t="s">
        <v>117</v>
      </c>
    </row>
    <row r="368" spans="1:8" ht="15" customHeight="1" x14ac:dyDescent="0.35">
      <c r="F368" s="44" t="s">
        <v>116</v>
      </c>
    </row>
    <row r="369" spans="1:10" x14ac:dyDescent="0.35">
      <c r="A369" s="42" t="s">
        <v>115</v>
      </c>
      <c r="B369" s="56">
        <v>902</v>
      </c>
      <c r="C369" s="145" t="s">
        <v>303</v>
      </c>
      <c r="D369" s="56">
        <v>3913</v>
      </c>
      <c r="E369" s="145" t="s">
        <v>301</v>
      </c>
      <c r="F369" s="19" t="s">
        <v>114</v>
      </c>
      <c r="G369" s="41">
        <f>-'2024 Allocations'!F284</f>
        <v>0</v>
      </c>
    </row>
    <row r="370" spans="1:10" x14ac:dyDescent="0.35">
      <c r="A370" s="42"/>
      <c r="B370" s="56">
        <v>902</v>
      </c>
      <c r="C370" s="145" t="s">
        <v>303</v>
      </c>
      <c r="D370" s="56">
        <v>3913</v>
      </c>
      <c r="E370" s="145" t="s">
        <v>301</v>
      </c>
      <c r="F370" s="19" t="s">
        <v>113</v>
      </c>
      <c r="G370" s="41">
        <f>-'2024 Allocations'!F285</f>
        <v>0</v>
      </c>
    </row>
    <row r="371" spans="1:10" x14ac:dyDescent="0.35">
      <c r="B371" s="56">
        <v>902</v>
      </c>
      <c r="C371" s="145" t="s">
        <v>303</v>
      </c>
      <c r="D371" s="56">
        <v>3913</v>
      </c>
      <c r="E371" s="145" t="s">
        <v>301</v>
      </c>
      <c r="F371" s="19" t="s">
        <v>112</v>
      </c>
      <c r="G371" s="41">
        <f>-'2024 Allocations'!F286</f>
        <v>0</v>
      </c>
    </row>
    <row r="372" spans="1:10" x14ac:dyDescent="0.35">
      <c r="B372" s="56">
        <v>902</v>
      </c>
      <c r="C372" s="145" t="s">
        <v>303</v>
      </c>
      <c r="D372" s="56">
        <v>3913</v>
      </c>
      <c r="E372" s="145" t="s">
        <v>301</v>
      </c>
      <c r="F372" s="19" t="s">
        <v>111</v>
      </c>
      <c r="G372" s="41">
        <f>-'2024 Allocations'!F287</f>
        <v>0</v>
      </c>
    </row>
    <row r="373" spans="1:10" x14ac:dyDescent="0.35">
      <c r="B373" s="56">
        <v>902</v>
      </c>
      <c r="C373" s="145" t="s">
        <v>303</v>
      </c>
      <c r="D373" s="56">
        <v>3913</v>
      </c>
      <c r="E373" s="145" t="s">
        <v>301</v>
      </c>
      <c r="F373" s="19" t="s">
        <v>110</v>
      </c>
      <c r="G373" s="41">
        <f>-'2024 Allocations'!F288</f>
        <v>0</v>
      </c>
      <c r="J373" s="110"/>
    </row>
    <row r="374" spans="1:10" x14ac:dyDescent="0.35">
      <c r="B374" s="56">
        <v>902</v>
      </c>
      <c r="C374" s="145" t="s">
        <v>303</v>
      </c>
      <c r="D374" s="56">
        <v>3913</v>
      </c>
      <c r="E374" s="145" t="s">
        <v>301</v>
      </c>
      <c r="F374" s="19" t="s">
        <v>109</v>
      </c>
      <c r="G374" s="41">
        <f>-'2024 Allocations'!F289</f>
        <v>0</v>
      </c>
      <c r="J374" s="110"/>
    </row>
    <row r="375" spans="1:10" x14ac:dyDescent="0.35">
      <c r="B375" s="56">
        <v>902</v>
      </c>
      <c r="C375" s="145" t="s">
        <v>303</v>
      </c>
      <c r="D375" s="56">
        <v>3913</v>
      </c>
      <c r="E375" s="145" t="s">
        <v>301</v>
      </c>
      <c r="F375" s="19" t="s">
        <v>108</v>
      </c>
      <c r="G375" s="41">
        <f>-'2024 Allocations'!F290</f>
        <v>0</v>
      </c>
      <c r="J375" s="24"/>
    </row>
    <row r="376" spans="1:10" x14ac:dyDescent="0.35">
      <c r="B376" s="56">
        <v>902</v>
      </c>
      <c r="C376" s="145" t="s">
        <v>303</v>
      </c>
      <c r="D376" s="1">
        <v>2300</v>
      </c>
      <c r="E376" s="1">
        <v>279</v>
      </c>
      <c r="F376" s="1" t="s">
        <v>107</v>
      </c>
      <c r="H376" s="41">
        <f>-'2024 Allocations'!F284</f>
        <v>0</v>
      </c>
      <c r="J376" s="24"/>
    </row>
    <row r="377" spans="1:10" x14ac:dyDescent="0.35">
      <c r="B377" s="56">
        <v>902</v>
      </c>
      <c r="C377" s="145" t="s">
        <v>303</v>
      </c>
      <c r="D377" s="1">
        <v>2500</v>
      </c>
      <c r="E377" s="1">
        <v>279</v>
      </c>
      <c r="F377" s="1" t="s">
        <v>106</v>
      </c>
      <c r="H377" s="41">
        <f>-'2024 Allocations'!F285</f>
        <v>0</v>
      </c>
      <c r="J377" s="43"/>
    </row>
    <row r="378" spans="1:10" x14ac:dyDescent="0.35">
      <c r="B378" s="56">
        <v>902</v>
      </c>
      <c r="C378" s="145" t="s">
        <v>303</v>
      </c>
      <c r="D378" s="1">
        <v>2600</v>
      </c>
      <c r="E378" s="1">
        <v>279</v>
      </c>
      <c r="F378" s="1" t="s">
        <v>105</v>
      </c>
      <c r="H378" s="41">
        <f>-'2024 Allocations'!F286</f>
        <v>0</v>
      </c>
    </row>
    <row r="379" spans="1:10" x14ac:dyDescent="0.35">
      <c r="B379" s="56">
        <v>902</v>
      </c>
      <c r="C379" s="145" t="s">
        <v>303</v>
      </c>
      <c r="D379" s="1">
        <v>2700</v>
      </c>
      <c r="E379" s="1">
        <v>279</v>
      </c>
      <c r="F379" s="1" t="s">
        <v>104</v>
      </c>
      <c r="H379" s="41">
        <f>-'2024 Allocations'!F287</f>
        <v>0</v>
      </c>
    </row>
    <row r="380" spans="1:10" x14ac:dyDescent="0.35">
      <c r="B380" s="56">
        <v>902</v>
      </c>
      <c r="C380" s="145" t="s">
        <v>303</v>
      </c>
      <c r="D380" s="1">
        <v>2800</v>
      </c>
      <c r="E380" s="1">
        <v>279</v>
      </c>
      <c r="F380" s="1" t="s">
        <v>103</v>
      </c>
      <c r="H380" s="41">
        <f>-'2024 Allocations'!F288</f>
        <v>0</v>
      </c>
    </row>
    <row r="381" spans="1:10" x14ac:dyDescent="0.35">
      <c r="B381" s="56">
        <v>902</v>
      </c>
      <c r="C381" s="145" t="s">
        <v>303</v>
      </c>
      <c r="D381" s="1">
        <v>2900</v>
      </c>
      <c r="E381" s="1">
        <v>279</v>
      </c>
      <c r="F381" s="1" t="s">
        <v>102</v>
      </c>
      <c r="H381" s="41">
        <f>-'2024 Allocations'!F289</f>
        <v>0</v>
      </c>
    </row>
    <row r="382" spans="1:10" x14ac:dyDescent="0.35">
      <c r="B382" s="56">
        <v>902</v>
      </c>
      <c r="C382" s="145" t="s">
        <v>303</v>
      </c>
      <c r="D382" s="1">
        <v>3100</v>
      </c>
      <c r="E382" s="1">
        <v>279</v>
      </c>
      <c r="F382" s="1" t="s">
        <v>101</v>
      </c>
      <c r="H382" s="41">
        <f>-'2024 Allocations'!F290</f>
        <v>0</v>
      </c>
    </row>
    <row r="383" spans="1:10" x14ac:dyDescent="0.35">
      <c r="F383" s="39" t="s">
        <v>284</v>
      </c>
      <c r="H383" s="3"/>
    </row>
    <row r="384" spans="1:10" x14ac:dyDescent="0.35">
      <c r="F384" s="39" t="s">
        <v>83</v>
      </c>
    </row>
    <row r="385" spans="1:10" x14ac:dyDescent="0.35">
      <c r="F385" s="39" t="s">
        <v>82</v>
      </c>
    </row>
    <row r="386" spans="1:10" x14ac:dyDescent="0.35">
      <c r="F386" s="39"/>
    </row>
    <row r="387" spans="1:10" x14ac:dyDescent="0.35">
      <c r="A387" s="42" t="s">
        <v>100</v>
      </c>
      <c r="B387" s="56">
        <v>902</v>
      </c>
      <c r="C387" s="145" t="s">
        <v>303</v>
      </c>
      <c r="D387" s="1">
        <v>2300</v>
      </c>
      <c r="E387" s="1">
        <v>279</v>
      </c>
      <c r="F387" s="1" t="s">
        <v>99</v>
      </c>
      <c r="G387" s="41">
        <f>'2024 Allocations'!F297</f>
        <v>0</v>
      </c>
    </row>
    <row r="388" spans="1:10" x14ac:dyDescent="0.35">
      <c r="A388" s="42"/>
      <c r="B388" s="56">
        <v>902</v>
      </c>
      <c r="C388" s="145" t="s">
        <v>303</v>
      </c>
      <c r="D388" s="1">
        <v>2500</v>
      </c>
      <c r="E388" s="1">
        <v>279</v>
      </c>
      <c r="F388" s="1" t="s">
        <v>98</v>
      </c>
      <c r="G388" s="41">
        <f>'2024 Allocations'!F298</f>
        <v>0</v>
      </c>
    </row>
    <row r="389" spans="1:10" x14ac:dyDescent="0.35">
      <c r="B389" s="56">
        <v>902</v>
      </c>
      <c r="C389" s="145" t="s">
        <v>303</v>
      </c>
      <c r="D389" s="1">
        <v>2600</v>
      </c>
      <c r="E389" s="1">
        <v>279</v>
      </c>
      <c r="F389" s="1" t="s">
        <v>97</v>
      </c>
      <c r="G389" s="41">
        <f>'2024 Allocations'!F299</f>
        <v>0</v>
      </c>
    </row>
    <row r="390" spans="1:10" x14ac:dyDescent="0.35">
      <c r="B390" s="56">
        <v>902</v>
      </c>
      <c r="C390" s="145" t="s">
        <v>303</v>
      </c>
      <c r="D390" s="1">
        <v>2700</v>
      </c>
      <c r="E390" s="1">
        <v>279</v>
      </c>
      <c r="F390" s="1" t="s">
        <v>96</v>
      </c>
      <c r="G390" s="41">
        <f>'2024 Allocations'!F300</f>
        <v>0</v>
      </c>
    </row>
    <row r="391" spans="1:10" x14ac:dyDescent="0.35">
      <c r="B391" s="56">
        <v>902</v>
      </c>
      <c r="C391" s="145" t="s">
        <v>303</v>
      </c>
      <c r="D391" s="1">
        <v>2800</v>
      </c>
      <c r="E391" s="1">
        <v>279</v>
      </c>
      <c r="F391" s="1" t="s">
        <v>95</v>
      </c>
      <c r="G391" s="41">
        <f>'2024 Allocations'!F301</f>
        <v>0</v>
      </c>
      <c r="J391" s="110"/>
    </row>
    <row r="392" spans="1:10" x14ac:dyDescent="0.35">
      <c r="B392" s="56">
        <v>902</v>
      </c>
      <c r="C392" s="145" t="s">
        <v>303</v>
      </c>
      <c r="D392" s="1">
        <v>2900</v>
      </c>
      <c r="E392" s="1">
        <v>279</v>
      </c>
      <c r="F392" s="1" t="s">
        <v>94</v>
      </c>
      <c r="G392" s="41">
        <f>'2024 Allocations'!F302</f>
        <v>0</v>
      </c>
      <c r="J392" s="110"/>
    </row>
    <row r="393" spans="1:10" x14ac:dyDescent="0.35">
      <c r="B393" s="56">
        <v>902</v>
      </c>
      <c r="C393" s="145" t="s">
        <v>303</v>
      </c>
      <c r="D393" s="1">
        <v>3100</v>
      </c>
      <c r="E393" s="1">
        <v>279</v>
      </c>
      <c r="F393" s="1" t="s">
        <v>93</v>
      </c>
      <c r="G393" s="41">
        <f>'2024 Allocations'!F303</f>
        <v>0</v>
      </c>
      <c r="J393" s="24"/>
    </row>
    <row r="394" spans="1:10" x14ac:dyDescent="0.35">
      <c r="A394" s="42"/>
      <c r="B394" s="56">
        <v>902</v>
      </c>
      <c r="C394" s="145" t="s">
        <v>303</v>
      </c>
      <c r="D394" s="56">
        <v>3913</v>
      </c>
      <c r="E394" s="145" t="s">
        <v>301</v>
      </c>
      <c r="F394" s="19" t="s">
        <v>92</v>
      </c>
      <c r="H394" s="41">
        <f>'2024 Allocations'!F297</f>
        <v>0</v>
      </c>
      <c r="J394" s="24"/>
    </row>
    <row r="395" spans="1:10" x14ac:dyDescent="0.35">
      <c r="A395" s="42"/>
      <c r="B395" s="56">
        <v>902</v>
      </c>
      <c r="C395" s="145" t="s">
        <v>303</v>
      </c>
      <c r="D395" s="56">
        <v>3913</v>
      </c>
      <c r="E395" s="145" t="s">
        <v>301</v>
      </c>
      <c r="F395" s="19" t="s">
        <v>91</v>
      </c>
      <c r="H395" s="41">
        <f>'2024 Allocations'!F298</f>
        <v>0</v>
      </c>
      <c r="J395" s="43"/>
    </row>
    <row r="396" spans="1:10" x14ac:dyDescent="0.35">
      <c r="A396" s="42"/>
      <c r="B396" s="56">
        <v>902</v>
      </c>
      <c r="C396" s="145" t="s">
        <v>303</v>
      </c>
      <c r="D396" s="56">
        <v>3913</v>
      </c>
      <c r="E396" s="145" t="s">
        <v>301</v>
      </c>
      <c r="F396" s="19" t="s">
        <v>90</v>
      </c>
      <c r="H396" s="41">
        <f>'2024 Allocations'!F299</f>
        <v>0</v>
      </c>
    </row>
    <row r="397" spans="1:10" x14ac:dyDescent="0.35">
      <c r="B397" s="56">
        <v>902</v>
      </c>
      <c r="C397" s="145" t="s">
        <v>303</v>
      </c>
      <c r="D397" s="56">
        <v>3913</v>
      </c>
      <c r="E397" s="145" t="s">
        <v>301</v>
      </c>
      <c r="F397" s="19" t="s">
        <v>89</v>
      </c>
      <c r="H397" s="41">
        <f>'2024 Allocations'!F300</f>
        <v>0</v>
      </c>
    </row>
    <row r="398" spans="1:10" x14ac:dyDescent="0.35">
      <c r="B398" s="56">
        <v>902</v>
      </c>
      <c r="C398" s="145" t="s">
        <v>303</v>
      </c>
      <c r="D398" s="56">
        <v>3913</v>
      </c>
      <c r="E398" s="145" t="s">
        <v>301</v>
      </c>
      <c r="F398" s="19" t="s">
        <v>88</v>
      </c>
      <c r="H398" s="41">
        <f>'2024 Allocations'!F301</f>
        <v>0</v>
      </c>
    </row>
    <row r="399" spans="1:10" x14ac:dyDescent="0.35">
      <c r="B399" s="56">
        <v>902</v>
      </c>
      <c r="C399" s="145" t="s">
        <v>303</v>
      </c>
      <c r="D399" s="56">
        <v>3913</v>
      </c>
      <c r="E399" s="145" t="s">
        <v>301</v>
      </c>
      <c r="F399" s="19" t="s">
        <v>87</v>
      </c>
      <c r="H399" s="41">
        <f>'2024 Allocations'!F302</f>
        <v>0</v>
      </c>
    </row>
    <row r="400" spans="1:10" x14ac:dyDescent="0.35">
      <c r="B400" s="56">
        <v>902</v>
      </c>
      <c r="C400" s="145" t="s">
        <v>303</v>
      </c>
      <c r="D400" s="56">
        <v>3913</v>
      </c>
      <c r="E400" s="145" t="s">
        <v>301</v>
      </c>
      <c r="F400" s="19" t="s">
        <v>86</v>
      </c>
      <c r="H400" s="41">
        <f>'2024 Allocations'!F303</f>
        <v>0</v>
      </c>
    </row>
    <row r="401" spans="6:6" ht="15" customHeight="1" x14ac:dyDescent="0.35">
      <c r="F401" s="39" t="s">
        <v>85</v>
      </c>
    </row>
    <row r="402" spans="6:6" ht="15" customHeight="1" x14ac:dyDescent="0.35">
      <c r="F402" s="40" t="s">
        <v>84</v>
      </c>
    </row>
    <row r="403" spans="6:6" ht="15" customHeight="1" x14ac:dyDescent="0.35">
      <c r="F403" s="39" t="s">
        <v>83</v>
      </c>
    </row>
    <row r="404" spans="6:6" ht="15" customHeight="1" x14ac:dyDescent="0.35">
      <c r="F404" s="39" t="s">
        <v>82</v>
      </c>
    </row>
    <row r="407" spans="6:6" ht="15" customHeight="1" x14ac:dyDescent="0.35">
      <c r="F407" s="38" t="s">
        <v>333</v>
      </c>
    </row>
    <row r="408" spans="6:6" ht="15" customHeight="1" x14ac:dyDescent="0.35">
      <c r="F408" s="1" t="s">
        <v>81</v>
      </c>
    </row>
  </sheetData>
  <mergeCells count="32">
    <mergeCell ref="J322:M322"/>
    <mergeCell ref="J300:M300"/>
    <mergeCell ref="J301:M301"/>
    <mergeCell ref="J302:M302"/>
    <mergeCell ref="J320:M320"/>
    <mergeCell ref="J321:M321"/>
    <mergeCell ref="J219:M219"/>
    <mergeCell ref="I165:I169"/>
    <mergeCell ref="J105:M105"/>
    <mergeCell ref="J106:M106"/>
    <mergeCell ref="J142:M142"/>
    <mergeCell ref="J143:M143"/>
    <mergeCell ref="J144:M144"/>
    <mergeCell ref="J163:M163"/>
    <mergeCell ref="J164:M164"/>
    <mergeCell ref="J165:M165"/>
    <mergeCell ref="J21:M21"/>
    <mergeCell ref="J104:M104"/>
    <mergeCell ref="J52:M52"/>
    <mergeCell ref="J54:M54"/>
    <mergeCell ref="J57:M57"/>
    <mergeCell ref="J58:M58"/>
    <mergeCell ref="O9:T9"/>
    <mergeCell ref="O10:Q10"/>
    <mergeCell ref="N15:P15"/>
    <mergeCell ref="N16:P16"/>
    <mergeCell ref="J20:M20"/>
    <mergeCell ref="J220:M220"/>
    <mergeCell ref="J221:M221"/>
    <mergeCell ref="J262:M262"/>
    <mergeCell ref="J263:M263"/>
    <mergeCell ref="J264:M264"/>
  </mergeCells>
  <phoneticPr fontId="33" type="noConversion"/>
  <pageMargins left="0.45" right="0.35" top="0.5" bottom="0.5" header="0.3" footer="0.3"/>
  <pageSetup scale="42" fitToHeight="9" orientation="landscape" r:id="rId1"/>
  <rowBreaks count="6" manualBreakCount="6">
    <brk id="84" max="16383" man="1"/>
    <brk id="141" max="16383" man="1"/>
    <brk id="202" max="16383" man="1"/>
    <brk id="211" max="16383" man="1"/>
    <brk id="298" max="16383" man="1"/>
    <brk id="36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4"/>
  <sheetViews>
    <sheetView topLeftCell="A51" zoomScale="69" zoomScaleNormal="69" workbookViewId="0">
      <selection activeCell="O20" sqref="O20"/>
    </sheetView>
  </sheetViews>
  <sheetFormatPr defaultColWidth="8.88671875" defaultRowHeight="15" x14ac:dyDescent="0.35"/>
  <cols>
    <col min="1" max="1" width="9.44140625" style="1" bestFit="1" customWidth="1"/>
    <col min="2" max="2" width="74.5546875" style="1" customWidth="1"/>
    <col min="3" max="3" width="4.33203125" style="1" customWidth="1"/>
    <col min="4" max="4" width="17.6640625" style="1" customWidth="1"/>
    <col min="5" max="5" width="3.6640625" style="1" customWidth="1"/>
    <col min="6" max="6" width="20.5546875" style="1" customWidth="1"/>
    <col min="7" max="7" width="3" style="1" customWidth="1"/>
    <col min="8" max="8" width="6.5546875" style="1" bestFit="1" customWidth="1"/>
    <col min="9" max="9" width="70.44140625" style="1" customWidth="1"/>
    <col min="10" max="10" width="2.109375" style="1" bestFit="1" customWidth="1"/>
    <col min="11" max="11" width="19" style="1" customWidth="1"/>
    <col min="12" max="12" width="3.21875" style="1" customWidth="1"/>
    <col min="13" max="13" width="20.88671875" style="1" customWidth="1"/>
    <col min="14" max="14" width="5.88671875" style="1" customWidth="1"/>
    <col min="15" max="15" width="17" style="1" customWidth="1"/>
    <col min="16" max="16" width="11.6640625" style="1" bestFit="1" customWidth="1"/>
    <col min="17" max="17" width="11" style="1" bestFit="1" customWidth="1"/>
    <col min="18" max="16384" width="8.88671875" style="1"/>
  </cols>
  <sheetData>
    <row r="1" spans="1:16" ht="15.6" thickBot="1" x14ac:dyDescent="0.4">
      <c r="A1" s="200" t="s">
        <v>309</v>
      </c>
      <c r="B1" s="200"/>
      <c r="C1" s="200"/>
      <c r="D1" s="200"/>
      <c r="E1" s="200"/>
      <c r="F1" s="200"/>
      <c r="G1" s="200"/>
      <c r="H1" s="200"/>
      <c r="I1" s="200"/>
      <c r="J1" s="200"/>
      <c r="K1" s="200"/>
      <c r="L1" s="200"/>
      <c r="M1" s="200"/>
    </row>
    <row r="2" spans="1:16" ht="20.399999999999999" thickBot="1" x14ac:dyDescent="0.45">
      <c r="A2" s="201" t="s">
        <v>178</v>
      </c>
      <c r="B2" s="201"/>
      <c r="C2" s="201"/>
      <c r="D2" s="201"/>
      <c r="E2" s="201"/>
      <c r="F2" s="201"/>
      <c r="G2" s="201"/>
      <c r="H2" s="201"/>
      <c r="I2" s="201"/>
      <c r="J2" s="201"/>
      <c r="K2" s="201"/>
      <c r="L2" s="201"/>
      <c r="M2" s="201"/>
      <c r="N2" s="204" t="s">
        <v>357</v>
      </c>
      <c r="O2" s="205"/>
      <c r="P2" s="206"/>
    </row>
    <row r="3" spans="1:16" x14ac:dyDescent="0.35">
      <c r="B3" s="100" t="s">
        <v>307</v>
      </c>
    </row>
    <row r="4" spans="1:16" x14ac:dyDescent="0.35">
      <c r="B4" s="100" t="s">
        <v>308</v>
      </c>
      <c r="D4" s="207" t="s">
        <v>247</v>
      </c>
      <c r="E4" s="207"/>
      <c r="F4" s="207"/>
      <c r="G4" s="68"/>
      <c r="K4" s="207" t="s">
        <v>246</v>
      </c>
      <c r="L4" s="207"/>
      <c r="M4" s="207"/>
    </row>
    <row r="5" spans="1:16" x14ac:dyDescent="0.35">
      <c r="D5" s="209" t="s">
        <v>245</v>
      </c>
      <c r="E5" s="209"/>
      <c r="F5" s="209"/>
      <c r="G5" s="68"/>
      <c r="K5" s="209" t="s">
        <v>244</v>
      </c>
      <c r="L5" s="209"/>
      <c r="M5" s="209"/>
    </row>
    <row r="6" spans="1:16" x14ac:dyDescent="0.35">
      <c r="D6" s="210" t="s">
        <v>243</v>
      </c>
      <c r="E6" s="210"/>
      <c r="F6" s="210"/>
      <c r="G6" s="68"/>
      <c r="K6" s="210" t="s">
        <v>242</v>
      </c>
      <c r="L6" s="210"/>
      <c r="M6" s="210"/>
    </row>
    <row r="7" spans="1:16" x14ac:dyDescent="0.35">
      <c r="D7" s="87" t="s">
        <v>199</v>
      </c>
      <c r="E7" s="81"/>
      <c r="F7" s="69" t="s">
        <v>198</v>
      </c>
      <c r="G7" s="68"/>
      <c r="H7" s="18"/>
      <c r="K7" s="70" t="s">
        <v>199</v>
      </c>
      <c r="L7" s="81"/>
      <c r="M7" s="69" t="s">
        <v>198</v>
      </c>
    </row>
    <row r="8" spans="1:16" x14ac:dyDescent="0.35">
      <c r="G8" s="68"/>
      <c r="H8" s="18"/>
    </row>
    <row r="9" spans="1:16" ht="37.200000000000003" customHeight="1" x14ac:dyDescent="0.35">
      <c r="A9" s="57" t="s">
        <v>200</v>
      </c>
      <c r="B9" s="19" t="s">
        <v>310</v>
      </c>
      <c r="C9" s="57" t="s">
        <v>195</v>
      </c>
      <c r="D9" s="13">
        <f>'2024 Pension - Journal Entries'!G10</f>
        <v>0</v>
      </c>
      <c r="E9" s="73"/>
      <c r="F9" s="13" t="str">
        <f>IF('2024 Pension - Journal Entries'!G10&lt;0,'2024 Pension - Journal Entries'!G10,"")</f>
        <v/>
      </c>
      <c r="G9" s="68"/>
      <c r="H9" s="57" t="s">
        <v>197</v>
      </c>
      <c r="I9" s="19" t="s">
        <v>324</v>
      </c>
      <c r="J9" s="57" t="s">
        <v>191</v>
      </c>
      <c r="K9" s="13">
        <f>'2024 Pension - Journal Entries'!G16</f>
        <v>0</v>
      </c>
      <c r="L9" s="13"/>
      <c r="M9" s="13"/>
    </row>
    <row r="10" spans="1:16" x14ac:dyDescent="0.35">
      <c r="A10" s="57" t="s">
        <v>215</v>
      </c>
      <c r="B10" s="19" t="s">
        <v>311</v>
      </c>
      <c r="C10" s="66"/>
      <c r="D10" s="13"/>
      <c r="E10" s="65" t="s">
        <v>212</v>
      </c>
      <c r="F10" s="13">
        <f>'2024 Pension - Journal Entries'!H58</f>
        <v>0</v>
      </c>
      <c r="G10" s="68"/>
      <c r="H10" s="57" t="s">
        <v>215</v>
      </c>
      <c r="I10" s="19" t="s">
        <v>311</v>
      </c>
      <c r="J10" s="57" t="s">
        <v>212</v>
      </c>
      <c r="K10" s="13">
        <f>'2024 Pension - Journal Entries'!G52</f>
        <v>0</v>
      </c>
      <c r="L10" s="57" t="s">
        <v>212</v>
      </c>
      <c r="M10" s="13">
        <f>'2024 Pension - Journal Entries'!H53</f>
        <v>0</v>
      </c>
    </row>
    <row r="11" spans="1:16" ht="30" x14ac:dyDescent="0.35">
      <c r="A11" s="57" t="s">
        <v>232</v>
      </c>
      <c r="B11" s="19" t="s">
        <v>312</v>
      </c>
      <c r="C11" s="57" t="s">
        <v>218</v>
      </c>
      <c r="D11" s="90">
        <f>'2024 Pension - Journal Entries'!G143</f>
        <v>0</v>
      </c>
      <c r="E11" s="65"/>
      <c r="F11" s="13"/>
      <c r="G11" s="68"/>
      <c r="H11" s="57" t="s">
        <v>234</v>
      </c>
      <c r="I11" s="19" t="s">
        <v>233</v>
      </c>
      <c r="J11" s="57"/>
      <c r="K11" s="13"/>
      <c r="L11" s="57" t="s">
        <v>222</v>
      </c>
      <c r="M11" s="13">
        <f>'2024 Pension - Journal Entries'!H137</f>
        <v>0</v>
      </c>
      <c r="O11" s="197" t="s">
        <v>263</v>
      </c>
      <c r="P11" s="197"/>
    </row>
    <row r="12" spans="1:16" ht="30" x14ac:dyDescent="0.35">
      <c r="A12" s="57" t="s">
        <v>231</v>
      </c>
      <c r="B12" s="19" t="s">
        <v>230</v>
      </c>
      <c r="C12" s="57" t="s">
        <v>229</v>
      </c>
      <c r="D12" s="90" t="str">
        <f>'2024 Pension - Journal Entries'!G164</f>
        <v/>
      </c>
      <c r="E12" s="57" t="s">
        <v>229</v>
      </c>
      <c r="F12" s="13" t="str">
        <f>'2024 Pension - Journal Entries'!H197</f>
        <v/>
      </c>
      <c r="G12" s="68"/>
      <c r="H12" s="57" t="s">
        <v>192</v>
      </c>
      <c r="I12" s="63" t="s">
        <v>325</v>
      </c>
      <c r="J12" s="57" t="s">
        <v>191</v>
      </c>
      <c r="K12" s="13">
        <f>'2024 Pension - Journal Entries'!G215</f>
        <v>0</v>
      </c>
      <c r="L12" s="57"/>
      <c r="M12" s="13"/>
    </row>
    <row r="13" spans="1:16" x14ac:dyDescent="0.35">
      <c r="A13" s="57" t="s">
        <v>196</v>
      </c>
      <c r="B13" s="92" t="s">
        <v>313</v>
      </c>
      <c r="C13" s="57" t="s">
        <v>195</v>
      </c>
      <c r="D13" s="67">
        <f>'2024 Pension - Journal Entries'!G209</f>
        <v>0</v>
      </c>
      <c r="E13" s="91"/>
      <c r="F13" s="13"/>
      <c r="G13" s="68"/>
      <c r="H13" s="57" t="s">
        <v>213</v>
      </c>
      <c r="I13" s="19" t="s">
        <v>321</v>
      </c>
      <c r="J13" s="18">
        <v>3</v>
      </c>
      <c r="K13" s="84">
        <f>'2024 Pension - Journal Entries'!G251</f>
        <v>0</v>
      </c>
      <c r="L13" s="18">
        <v>3</v>
      </c>
      <c r="M13" s="13">
        <f>'2024 Pension - Journal Entries'!H252</f>
        <v>0</v>
      </c>
      <c r="O13" s="113"/>
      <c r="P13" s="112" t="s">
        <v>264</v>
      </c>
    </row>
    <row r="14" spans="1:16" ht="30" x14ac:dyDescent="0.35">
      <c r="A14" s="57" t="s">
        <v>213</v>
      </c>
      <c r="B14" s="19" t="s">
        <v>314</v>
      </c>
      <c r="C14" s="66"/>
      <c r="D14" s="13"/>
      <c r="E14" s="65" t="s">
        <v>212</v>
      </c>
      <c r="F14" s="13">
        <f>'2024 Pension - Journal Entries'!H257</f>
        <v>0</v>
      </c>
      <c r="G14" s="68"/>
      <c r="H14" s="18" t="s">
        <v>226</v>
      </c>
      <c r="I14" s="19" t="s">
        <v>225</v>
      </c>
      <c r="K14" s="85"/>
      <c r="L14" s="66">
        <v>4</v>
      </c>
      <c r="M14" s="14">
        <f>'2024 Pension - Journal Entries'!H295</f>
        <v>0</v>
      </c>
      <c r="O14" s="113"/>
      <c r="P14" s="112" t="s">
        <v>265</v>
      </c>
    </row>
    <row r="15" spans="1:16" ht="30.6" thickBot="1" x14ac:dyDescent="0.4">
      <c r="A15" s="57" t="s">
        <v>223</v>
      </c>
      <c r="B15" s="19" t="s">
        <v>315</v>
      </c>
      <c r="C15" s="57" t="s">
        <v>222</v>
      </c>
      <c r="D15" s="90">
        <f>'2024 Pension - Journal Entries'!G300</f>
        <v>0</v>
      </c>
      <c r="E15" s="65"/>
      <c r="F15" s="13"/>
      <c r="G15" s="68"/>
      <c r="H15" s="57"/>
      <c r="I15" s="19"/>
      <c r="J15" s="18"/>
      <c r="K15" s="89">
        <f>SUM(K9:K13)</f>
        <v>0</v>
      </c>
      <c r="L15" s="13"/>
      <c r="M15" s="89">
        <f>SUM(M9:M14)</f>
        <v>0</v>
      </c>
      <c r="O15" s="114">
        <f>SUM(O13:O14)</f>
        <v>0</v>
      </c>
    </row>
    <row r="16" spans="1:16" ht="42.6" customHeight="1" thickTop="1" thickBot="1" x14ac:dyDescent="0.65">
      <c r="A16" s="57" t="s">
        <v>220</v>
      </c>
      <c r="B16" s="19" t="s">
        <v>219</v>
      </c>
      <c r="C16" s="57" t="s">
        <v>218</v>
      </c>
      <c r="D16" s="88" t="str">
        <f>'2024 Pension - Journal Entries'!G320</f>
        <v/>
      </c>
      <c r="E16" s="57" t="s">
        <v>218</v>
      </c>
      <c r="F16" s="88" t="str">
        <f>'2024 Pension - Journal Entries'!H351</f>
        <v/>
      </c>
      <c r="G16" s="68"/>
      <c r="H16" s="18"/>
      <c r="I16" s="8" t="s">
        <v>241</v>
      </c>
      <c r="J16" s="18"/>
      <c r="K16" s="59">
        <f>K15-M15</f>
        <v>0</v>
      </c>
      <c r="L16" s="167" t="s">
        <v>29</v>
      </c>
    </row>
    <row r="17" spans="1:16" ht="24" customHeight="1" thickTop="1" thickBot="1" x14ac:dyDescent="0.4">
      <c r="A17" s="18"/>
      <c r="C17" s="18"/>
      <c r="D17" s="61">
        <f>SUM(D9:D16)</f>
        <v>0</v>
      </c>
      <c r="E17" s="18"/>
      <c r="F17" s="61">
        <f>SUM(F9:F16)</f>
        <v>0</v>
      </c>
      <c r="G17" s="68"/>
      <c r="H17" s="18"/>
      <c r="J17" s="18"/>
      <c r="K17" s="13"/>
      <c r="L17" s="13"/>
      <c r="M17" s="13"/>
    </row>
    <row r="18" spans="1:16" ht="16.2" thickTop="1" thickBot="1" x14ac:dyDescent="0.4">
      <c r="A18" s="18"/>
      <c r="B18" s="8" t="s">
        <v>240</v>
      </c>
      <c r="C18" s="18"/>
      <c r="D18" s="60">
        <f>D17-F17</f>
        <v>0</v>
      </c>
      <c r="E18" s="73"/>
      <c r="F18" s="13"/>
      <c r="G18" s="68"/>
      <c r="H18" s="18"/>
      <c r="J18" s="18"/>
      <c r="K18" s="208" t="s">
        <v>239</v>
      </c>
      <c r="L18" s="208"/>
      <c r="M18" s="208"/>
    </row>
    <row r="19" spans="1:16" ht="15.6" thickTop="1" x14ac:dyDescent="0.35">
      <c r="A19" s="18"/>
      <c r="C19" s="18"/>
      <c r="E19" s="18"/>
      <c r="G19" s="68"/>
      <c r="H19" s="18"/>
      <c r="J19" s="18"/>
      <c r="K19" s="211" t="s">
        <v>238</v>
      </c>
      <c r="L19" s="211"/>
      <c r="M19" s="211"/>
    </row>
    <row r="20" spans="1:16" x14ac:dyDescent="0.35">
      <c r="A20" s="18"/>
      <c r="C20" s="18"/>
      <c r="D20" s="202" t="s">
        <v>237</v>
      </c>
      <c r="E20" s="202"/>
      <c r="F20" s="202"/>
      <c r="G20" s="68"/>
      <c r="H20" s="18"/>
      <c r="J20" s="18"/>
      <c r="K20" s="17"/>
      <c r="L20" s="17"/>
      <c r="M20" s="17"/>
    </row>
    <row r="21" spans="1:16" x14ac:dyDescent="0.35">
      <c r="A21" s="18"/>
      <c r="C21" s="18"/>
      <c r="D21" s="203" t="s">
        <v>236</v>
      </c>
      <c r="E21" s="203"/>
      <c r="F21" s="203"/>
      <c r="G21" s="68"/>
      <c r="H21" s="18"/>
      <c r="J21" s="18"/>
      <c r="K21" s="87" t="s">
        <v>199</v>
      </c>
      <c r="L21" s="81"/>
      <c r="M21" s="69" t="s">
        <v>198</v>
      </c>
    </row>
    <row r="22" spans="1:16" x14ac:dyDescent="0.35">
      <c r="A22" s="18"/>
      <c r="C22" s="18"/>
      <c r="D22" s="70" t="s">
        <v>199</v>
      </c>
      <c r="E22" s="69"/>
      <c r="F22" s="69" t="s">
        <v>198</v>
      </c>
      <c r="G22" s="68"/>
      <c r="H22" s="18"/>
      <c r="J22" s="18"/>
    </row>
    <row r="23" spans="1:16" ht="30" x14ac:dyDescent="0.35">
      <c r="A23" s="18"/>
      <c r="C23" s="18"/>
      <c r="G23" s="68"/>
      <c r="H23" s="57" t="s">
        <v>197</v>
      </c>
      <c r="I23" s="63" t="s">
        <v>324</v>
      </c>
      <c r="J23" s="18"/>
      <c r="L23" s="57" t="s">
        <v>191</v>
      </c>
      <c r="M23" s="13">
        <f>'2024 Pension - Journal Entries'!H17</f>
        <v>0</v>
      </c>
    </row>
    <row r="24" spans="1:16" x14ac:dyDescent="0.35">
      <c r="A24" s="57" t="s">
        <v>215</v>
      </c>
      <c r="B24" s="19" t="s">
        <v>311</v>
      </c>
      <c r="C24" s="57" t="s">
        <v>212</v>
      </c>
      <c r="D24" s="62" t="str">
        <f>IF('2024 Allocations'!F39&gt;0,'2024 Allocations'!F39,"")</f>
        <v/>
      </c>
      <c r="E24" s="177">
        <v>3</v>
      </c>
      <c r="F24" s="62" t="str">
        <f>IF('2024 Allocations'!F39&lt;0,-'2024 Allocations'!F39,"")</f>
        <v/>
      </c>
      <c r="G24" s="68"/>
      <c r="H24" s="57" t="s">
        <v>215</v>
      </c>
      <c r="I24" s="1" t="s">
        <v>311</v>
      </c>
      <c r="J24" s="57" t="s">
        <v>212</v>
      </c>
      <c r="K24" s="13">
        <f>'2024 Pension - Journal Entries'!G54</f>
        <v>0</v>
      </c>
      <c r="L24" s="57" t="s">
        <v>212</v>
      </c>
      <c r="M24" s="13">
        <f>'2024 Pension - Journal Entries'!H55</f>
        <v>0</v>
      </c>
    </row>
    <row r="25" spans="1:16" ht="30" x14ac:dyDescent="0.35">
      <c r="A25" s="57" t="s">
        <v>211</v>
      </c>
      <c r="B25" s="19" t="s">
        <v>316</v>
      </c>
      <c r="C25" s="57" t="s">
        <v>210</v>
      </c>
      <c r="D25" s="64">
        <f>'2024 Allocations'!F137</f>
        <v>0</v>
      </c>
      <c r="E25" s="64"/>
      <c r="G25" s="68"/>
      <c r="H25" s="57" t="s">
        <v>234</v>
      </c>
      <c r="I25" s="19" t="s">
        <v>233</v>
      </c>
      <c r="J25" s="57" t="s">
        <v>222</v>
      </c>
      <c r="K25" s="13">
        <f>'2024 Pension - Journal Entries'!G138</f>
        <v>0</v>
      </c>
      <c r="L25" s="57"/>
      <c r="M25" s="13"/>
      <c r="O25" s="197" t="s">
        <v>263</v>
      </c>
      <c r="P25" s="197"/>
    </row>
    <row r="26" spans="1:16" ht="30" x14ac:dyDescent="0.35">
      <c r="A26" s="57" t="s">
        <v>208</v>
      </c>
      <c r="B26" s="86" t="s">
        <v>317</v>
      </c>
      <c r="C26" s="82"/>
      <c r="D26" s="64"/>
      <c r="E26" s="57" t="s">
        <v>207</v>
      </c>
      <c r="F26" s="64">
        <f>-'2024 Allocations'!F124</f>
        <v>0</v>
      </c>
      <c r="G26" s="68"/>
      <c r="H26" s="57" t="s">
        <v>192</v>
      </c>
      <c r="I26" s="63" t="s">
        <v>235</v>
      </c>
      <c r="J26" s="57"/>
      <c r="K26" s="13"/>
      <c r="L26" s="57" t="s">
        <v>191</v>
      </c>
      <c r="M26" s="13">
        <f>'2024 Pension - Journal Entries'!H216</f>
        <v>0</v>
      </c>
    </row>
    <row r="27" spans="1:16" ht="30" x14ac:dyDescent="0.35">
      <c r="A27" s="57" t="s">
        <v>234</v>
      </c>
      <c r="B27" s="86" t="s">
        <v>233</v>
      </c>
      <c r="C27" s="57" t="s">
        <v>222</v>
      </c>
      <c r="D27" s="64" t="str">
        <f>IF('2024 Allocations'!F40&gt;0,'2024 Allocations'!F40,"")</f>
        <v/>
      </c>
      <c r="E27" s="57">
        <v>5</v>
      </c>
      <c r="F27" s="64" t="str">
        <f>IF('2024 Allocations'!F40&lt;0,-'2024 Allocations'!F40,"-")</f>
        <v>-</v>
      </c>
      <c r="G27" s="68"/>
      <c r="H27" s="57" t="s">
        <v>213</v>
      </c>
      <c r="I27" s="19" t="s">
        <v>321</v>
      </c>
      <c r="J27" s="57">
        <v>3</v>
      </c>
      <c r="K27" s="13">
        <f>'2024 Pension - Journal Entries'!G253</f>
        <v>0</v>
      </c>
      <c r="L27" s="57">
        <v>3</v>
      </c>
      <c r="M27" s="13">
        <f>'2024 Pension - Journal Entries'!H254</f>
        <v>0</v>
      </c>
      <c r="O27" s="113"/>
      <c r="P27" s="112" t="s">
        <v>264</v>
      </c>
    </row>
    <row r="28" spans="1:16" ht="30" x14ac:dyDescent="0.35">
      <c r="A28" s="57" t="s">
        <v>232</v>
      </c>
      <c r="B28" s="19" t="s">
        <v>318</v>
      </c>
      <c r="C28" s="66"/>
      <c r="D28" s="64"/>
      <c r="E28" s="57" t="s">
        <v>218</v>
      </c>
      <c r="F28" s="67">
        <f>-'2024 Allocations'!F41</f>
        <v>0</v>
      </c>
      <c r="G28" s="68"/>
      <c r="H28" s="18" t="s">
        <v>226</v>
      </c>
      <c r="I28" s="19" t="s">
        <v>225</v>
      </c>
      <c r="J28" s="66">
        <v>4</v>
      </c>
      <c r="K28" s="14">
        <f>'2024 Pension - Journal Entries'!G294</f>
        <v>0</v>
      </c>
      <c r="L28" s="57"/>
      <c r="M28" s="14"/>
      <c r="O28" s="113"/>
      <c r="P28" s="112" t="s">
        <v>265</v>
      </c>
    </row>
    <row r="29" spans="1:16" ht="30.6" thickBot="1" x14ac:dyDescent="0.4">
      <c r="A29" s="57" t="s">
        <v>231</v>
      </c>
      <c r="B29" s="19" t="s">
        <v>230</v>
      </c>
      <c r="C29" s="57" t="s">
        <v>229</v>
      </c>
      <c r="D29" s="64" t="str">
        <f>IF('2024 Allocations'!F42&gt;0,'2024 Allocations'!F42,"")</f>
        <v/>
      </c>
      <c r="E29" s="57">
        <v>7</v>
      </c>
      <c r="F29" s="67" t="str">
        <f>IF('2024 Allocations'!F42&lt;0,-'2024 Allocations'!F42,"")</f>
        <v/>
      </c>
      <c r="G29" s="68"/>
      <c r="H29" s="18"/>
      <c r="J29" s="18"/>
      <c r="K29" s="74">
        <f>SUM(K23:K28)</f>
        <v>0</v>
      </c>
      <c r="L29" s="84"/>
      <c r="M29" s="74">
        <f>SUM(M23:M28)</f>
        <v>0</v>
      </c>
      <c r="O29" s="114">
        <f>SUM(O27:O28)</f>
        <v>0</v>
      </c>
    </row>
    <row r="30" spans="1:16" ht="32.4" thickTop="1" thickBot="1" x14ac:dyDescent="0.65">
      <c r="A30" s="57" t="s">
        <v>194</v>
      </c>
      <c r="B30" s="19" t="s">
        <v>319</v>
      </c>
      <c r="C30" s="57" t="s">
        <v>193</v>
      </c>
      <c r="D30" s="64">
        <f>'2024 Allocations'!F304</f>
        <v>0</v>
      </c>
      <c r="E30" s="158"/>
      <c r="G30" s="68"/>
      <c r="H30" s="18"/>
      <c r="I30" s="8" t="s">
        <v>228</v>
      </c>
      <c r="J30" s="18"/>
      <c r="K30" s="83"/>
      <c r="L30" s="83"/>
      <c r="M30" s="179">
        <f>M29-K29</f>
        <v>0</v>
      </c>
      <c r="N30" s="167" t="s">
        <v>29</v>
      </c>
    </row>
    <row r="31" spans="1:16" ht="15.6" thickTop="1" x14ac:dyDescent="0.35">
      <c r="A31" s="57" t="s">
        <v>190</v>
      </c>
      <c r="B31" s="86" t="s">
        <v>320</v>
      </c>
      <c r="C31" s="82"/>
      <c r="E31" s="57" t="s">
        <v>189</v>
      </c>
      <c r="F31" s="64">
        <f>-'2024 Allocations'!F291</f>
        <v>0</v>
      </c>
      <c r="G31" s="68"/>
      <c r="H31" s="18"/>
      <c r="J31" s="18"/>
      <c r="K31" s="13"/>
    </row>
    <row r="32" spans="1:16" x14ac:dyDescent="0.35">
      <c r="A32" s="57" t="s">
        <v>213</v>
      </c>
      <c r="B32" s="19" t="s">
        <v>321</v>
      </c>
      <c r="C32" s="57">
        <v>3</v>
      </c>
      <c r="D32" s="64" t="str">
        <f>IF('2024 Allocations'!F185&gt;0,'2024 Allocations'!F185,"")</f>
        <v/>
      </c>
      <c r="E32" s="178">
        <v>3</v>
      </c>
      <c r="F32" s="53" t="str">
        <f>IF('2024 Allocations'!F185&lt;0,-'2024 Allocations'!F185,"")</f>
        <v/>
      </c>
      <c r="G32" s="68"/>
      <c r="H32" s="18"/>
      <c r="J32" s="18"/>
      <c r="K32" s="202" t="s">
        <v>227</v>
      </c>
      <c r="L32" s="202"/>
      <c r="M32" s="202"/>
    </row>
    <row r="33" spans="1:16" ht="30" x14ac:dyDescent="0.35">
      <c r="A33" s="57" t="s">
        <v>226</v>
      </c>
      <c r="B33" s="19" t="s">
        <v>225</v>
      </c>
      <c r="C33" s="57">
        <v>4</v>
      </c>
      <c r="D33" s="77" t="str">
        <f>IF('2024 Allocations'!F186&gt;0,'2024 Allocations'!F186,"")</f>
        <v/>
      </c>
      <c r="E33" s="57">
        <v>4</v>
      </c>
      <c r="F33" s="13" t="str">
        <f>IF('2024 Allocations'!F186&lt;0,-'2024 Allocations'!F186,"")</f>
        <v/>
      </c>
      <c r="G33" s="68"/>
      <c r="H33" s="18"/>
      <c r="J33" s="18"/>
      <c r="K33" s="209" t="s">
        <v>224</v>
      </c>
      <c r="L33" s="209"/>
      <c r="M33" s="209"/>
    </row>
    <row r="34" spans="1:16" ht="30" x14ac:dyDescent="0.35">
      <c r="A34" s="57" t="s">
        <v>223</v>
      </c>
      <c r="B34" s="19" t="s">
        <v>315</v>
      </c>
      <c r="C34" s="57"/>
      <c r="D34" s="64"/>
      <c r="E34" s="57" t="s">
        <v>222</v>
      </c>
      <c r="F34" s="67">
        <f>'2024 Allocations'!F187</f>
        <v>0</v>
      </c>
      <c r="G34" s="68"/>
      <c r="H34" s="18"/>
      <c r="J34" s="18"/>
      <c r="K34" s="210" t="s">
        <v>221</v>
      </c>
      <c r="L34" s="210"/>
      <c r="M34" s="210"/>
    </row>
    <row r="35" spans="1:16" ht="30" x14ac:dyDescent="0.35">
      <c r="A35" s="57" t="s">
        <v>220</v>
      </c>
      <c r="B35" s="19" t="s">
        <v>219</v>
      </c>
      <c r="C35" s="57" t="s">
        <v>218</v>
      </c>
      <c r="D35" s="159" t="str">
        <f>IF('2024 Allocations'!F188&gt;0,'2024 Allocations'!F188,"")</f>
        <v/>
      </c>
      <c r="E35" s="57">
        <v>6</v>
      </c>
      <c r="F35" s="13" t="str">
        <f>IF('2024 Allocations'!F188&lt;0,-'2024 Allocations'!F188,"")</f>
        <v/>
      </c>
      <c r="G35" s="68"/>
      <c r="H35" s="18"/>
      <c r="J35" s="18"/>
      <c r="K35" s="70" t="s">
        <v>199</v>
      </c>
      <c r="L35" s="81"/>
      <c r="M35" s="69" t="s">
        <v>198</v>
      </c>
    </row>
    <row r="36" spans="1:16" ht="28.95" customHeight="1" thickBot="1" x14ac:dyDescent="0.4">
      <c r="A36" s="18"/>
      <c r="C36" s="18"/>
      <c r="D36" s="80">
        <f>SUM(D24:D35)</f>
        <v>0</v>
      </c>
      <c r="E36" s="58"/>
      <c r="F36" s="80">
        <f>SUM(F24:F35)</f>
        <v>0</v>
      </c>
      <c r="G36" s="68"/>
      <c r="H36" s="18"/>
      <c r="J36" s="18"/>
      <c r="K36" s="79"/>
      <c r="L36" s="79"/>
      <c r="M36" s="79"/>
    </row>
    <row r="37" spans="1:16" ht="16.2" thickTop="1" thickBot="1" x14ac:dyDescent="0.4">
      <c r="A37" s="18"/>
      <c r="B37" s="8" t="s">
        <v>217</v>
      </c>
      <c r="C37" s="18"/>
      <c r="D37" s="58"/>
      <c r="E37" s="58"/>
      <c r="F37" s="160">
        <f>F36-D36</f>
        <v>0</v>
      </c>
      <c r="G37" s="68"/>
      <c r="H37" s="18"/>
      <c r="J37" s="18"/>
      <c r="O37" s="198" t="s">
        <v>266</v>
      </c>
      <c r="P37" s="198"/>
    </row>
    <row r="38" spans="1:16" ht="30.6" thickTop="1" x14ac:dyDescent="0.35">
      <c r="A38" s="18"/>
      <c r="C38" s="18"/>
      <c r="G38" s="68"/>
      <c r="H38" s="57" t="s">
        <v>197</v>
      </c>
      <c r="I38" s="63" t="s">
        <v>324</v>
      </c>
      <c r="J38" s="66"/>
      <c r="L38" s="57" t="s">
        <v>191</v>
      </c>
      <c r="M38" s="64">
        <f>'2024 Pension - Journal Entries'!H15</f>
        <v>0</v>
      </c>
      <c r="O38" s="199" t="s">
        <v>267</v>
      </c>
      <c r="P38" s="199"/>
    </row>
    <row r="39" spans="1:16" ht="21" customHeight="1" x14ac:dyDescent="0.35">
      <c r="A39" s="18"/>
      <c r="C39" s="18"/>
      <c r="D39" s="202" t="s">
        <v>216</v>
      </c>
      <c r="E39" s="202"/>
      <c r="F39" s="202"/>
      <c r="G39" s="68"/>
      <c r="H39" s="57" t="s">
        <v>215</v>
      </c>
      <c r="I39" s="19" t="s">
        <v>311</v>
      </c>
      <c r="J39" s="78" t="s">
        <v>212</v>
      </c>
      <c r="K39" s="64">
        <f>'2024 Pension - Journal Entries'!G56</f>
        <v>0</v>
      </c>
      <c r="L39" s="78" t="s">
        <v>212</v>
      </c>
      <c r="M39" s="77">
        <f>'2024 Pension - Journal Entries'!H57</f>
        <v>0</v>
      </c>
      <c r="O39" s="113"/>
      <c r="P39" s="112" t="s">
        <v>264</v>
      </c>
    </row>
    <row r="40" spans="1:16" ht="21.6" customHeight="1" x14ac:dyDescent="0.35">
      <c r="A40" s="18"/>
      <c r="C40" s="18"/>
      <c r="D40" s="213" t="s">
        <v>214</v>
      </c>
      <c r="E40" s="213"/>
      <c r="F40" s="213"/>
      <c r="G40" s="68"/>
      <c r="H40" s="57" t="s">
        <v>192</v>
      </c>
      <c r="I40" s="63" t="s">
        <v>326</v>
      </c>
      <c r="J40" s="66"/>
      <c r="L40" s="57" t="s">
        <v>191</v>
      </c>
      <c r="M40" s="64">
        <f>'2024 Pension - Journal Entries'!H214</f>
        <v>0</v>
      </c>
      <c r="O40" s="113"/>
      <c r="P40" s="112" t="s">
        <v>265</v>
      </c>
    </row>
    <row r="41" spans="1:16" x14ac:dyDescent="0.35">
      <c r="A41" s="18"/>
      <c r="C41" s="18"/>
      <c r="D41" s="70" t="s">
        <v>199</v>
      </c>
      <c r="E41" s="69"/>
      <c r="F41" s="69" t="s">
        <v>198</v>
      </c>
      <c r="G41" s="68"/>
      <c r="H41" s="57" t="s">
        <v>213</v>
      </c>
      <c r="I41" s="19" t="s">
        <v>321</v>
      </c>
      <c r="J41" s="57" t="s">
        <v>212</v>
      </c>
      <c r="K41" s="76">
        <f>'2024 Pension - Journal Entries'!G255</f>
        <v>0</v>
      </c>
      <c r="L41" s="57" t="s">
        <v>212</v>
      </c>
      <c r="M41" s="14">
        <f>'2024 Pension - Journal Entries'!H256</f>
        <v>0</v>
      </c>
      <c r="O41" s="114">
        <f>SUM(O39:O40)</f>
        <v>0</v>
      </c>
    </row>
    <row r="42" spans="1:16" ht="46.2" customHeight="1" thickBot="1" x14ac:dyDescent="0.4">
      <c r="A42" s="18"/>
      <c r="C42" s="18"/>
      <c r="G42" s="68"/>
      <c r="H42" s="18"/>
      <c r="J42" s="18"/>
      <c r="K42" s="74">
        <f>SUM(K38:K41)</f>
        <v>0</v>
      </c>
      <c r="L42" s="75"/>
      <c r="M42" s="74">
        <f>SUM(M38:M41)</f>
        <v>0</v>
      </c>
    </row>
    <row r="43" spans="1:16" ht="32.4" thickTop="1" thickBot="1" x14ac:dyDescent="0.65">
      <c r="A43" s="57" t="s">
        <v>211</v>
      </c>
      <c r="B43" s="19" t="s">
        <v>322</v>
      </c>
      <c r="C43" s="66"/>
      <c r="E43" s="57" t="s">
        <v>210</v>
      </c>
      <c r="F43" s="64">
        <f>'2024 Allocations'!F137</f>
        <v>0</v>
      </c>
      <c r="G43" s="68"/>
      <c r="H43" s="18"/>
      <c r="I43" s="8" t="s">
        <v>209</v>
      </c>
      <c r="J43" s="18"/>
      <c r="K43" s="13"/>
      <c r="L43" s="73"/>
      <c r="M43" s="60">
        <f>M42-K42</f>
        <v>0</v>
      </c>
      <c r="N43" s="167" t="s">
        <v>29</v>
      </c>
      <c r="O43" s="115" t="s">
        <v>268</v>
      </c>
    </row>
    <row r="44" spans="1:16" ht="15.6" thickTop="1" x14ac:dyDescent="0.35">
      <c r="A44" s="57" t="s">
        <v>208</v>
      </c>
      <c r="B44" s="86" t="s">
        <v>323</v>
      </c>
      <c r="C44" s="57" t="s">
        <v>207</v>
      </c>
      <c r="D44" s="64">
        <f>-'2024 Allocations'!F124</f>
        <v>0</v>
      </c>
      <c r="E44" s="56"/>
      <c r="F44" s="29"/>
      <c r="G44" s="68"/>
      <c r="H44" s="18"/>
      <c r="J44" s="18"/>
    </row>
    <row r="45" spans="1:16" ht="15.6" thickBot="1" x14ac:dyDescent="0.4">
      <c r="A45" s="18"/>
      <c r="C45" s="18"/>
      <c r="D45" s="72">
        <f>SUM(D43:D44)</f>
        <v>0</v>
      </c>
      <c r="F45" s="72">
        <f>SUM(F43:F44)</f>
        <v>0</v>
      </c>
      <c r="G45" s="68"/>
      <c r="H45" s="18"/>
      <c r="J45" s="18"/>
      <c r="K45" s="202" t="s">
        <v>206</v>
      </c>
      <c r="L45" s="202"/>
      <c r="M45" s="202"/>
    </row>
    <row r="46" spans="1:16" ht="16.2" thickTop="1" thickBot="1" x14ac:dyDescent="0.4">
      <c r="A46" s="57"/>
      <c r="B46" s="8" t="s">
        <v>205</v>
      </c>
      <c r="C46" s="66"/>
      <c r="D46" s="161">
        <f>D45-F45</f>
        <v>0</v>
      </c>
      <c r="F46" s="13"/>
      <c r="G46" s="68"/>
      <c r="H46" s="18"/>
      <c r="J46" s="18"/>
      <c r="K46" s="214" t="s">
        <v>204</v>
      </c>
      <c r="L46" s="214"/>
      <c r="M46" s="214"/>
    </row>
    <row r="47" spans="1:16" ht="15.6" thickTop="1" x14ac:dyDescent="0.35">
      <c r="A47" s="18"/>
      <c r="C47" s="18"/>
      <c r="G47" s="68"/>
      <c r="H47" s="18"/>
      <c r="J47" s="18"/>
      <c r="K47" s="71"/>
      <c r="L47" s="71"/>
      <c r="M47" s="71"/>
    </row>
    <row r="48" spans="1:16" x14ac:dyDescent="0.35">
      <c r="A48" s="57"/>
      <c r="C48" s="18"/>
      <c r="D48" s="202" t="s">
        <v>203</v>
      </c>
      <c r="E48" s="202"/>
      <c r="F48" s="202"/>
      <c r="G48" s="68"/>
      <c r="H48" s="18"/>
      <c r="J48" s="18"/>
      <c r="K48" s="70" t="s">
        <v>199</v>
      </c>
      <c r="L48" s="69"/>
      <c r="M48" s="69" t="s">
        <v>198</v>
      </c>
    </row>
    <row r="49" spans="1:15" x14ac:dyDescent="0.35">
      <c r="A49" s="18"/>
      <c r="C49" s="18"/>
      <c r="D49" s="212" t="s">
        <v>202</v>
      </c>
      <c r="E49" s="212"/>
      <c r="F49" s="212"/>
      <c r="G49" s="68"/>
      <c r="H49" s="18"/>
      <c r="J49" s="18"/>
    </row>
    <row r="50" spans="1:15" ht="30" x14ac:dyDescent="0.35">
      <c r="A50" s="18"/>
      <c r="C50" s="18"/>
      <c r="D50" s="202" t="s">
        <v>201</v>
      </c>
      <c r="E50" s="202"/>
      <c r="F50" s="202"/>
      <c r="G50" s="68"/>
      <c r="H50" s="57" t="s">
        <v>200</v>
      </c>
      <c r="I50" s="63" t="s">
        <v>310</v>
      </c>
      <c r="J50" s="57"/>
      <c r="K50" s="13"/>
      <c r="L50" s="57" t="s">
        <v>195</v>
      </c>
      <c r="M50" s="13">
        <f>'2024 Pension - Journal Entries'!H11</f>
        <v>0</v>
      </c>
    </row>
    <row r="51" spans="1:15" x14ac:dyDescent="0.35">
      <c r="A51" s="18"/>
      <c r="C51" s="18"/>
      <c r="D51" s="70" t="s">
        <v>199</v>
      </c>
      <c r="E51" s="69"/>
      <c r="F51" s="69" t="s">
        <v>198</v>
      </c>
      <c r="G51" s="68"/>
      <c r="H51" s="57" t="s">
        <v>197</v>
      </c>
      <c r="I51" s="63" t="s">
        <v>327</v>
      </c>
      <c r="J51" s="57" t="s">
        <v>191</v>
      </c>
      <c r="K51" s="62">
        <f>'2024 Pension - Journal Entries'!G14</f>
        <v>0</v>
      </c>
      <c r="L51" s="165"/>
    </row>
    <row r="52" spans="1:15" ht="30" x14ac:dyDescent="0.35">
      <c r="A52" s="18"/>
      <c r="C52" s="18"/>
      <c r="G52" s="68"/>
      <c r="H52" s="57" t="s">
        <v>196</v>
      </c>
      <c r="I52" s="63" t="s">
        <v>328</v>
      </c>
      <c r="J52" s="66"/>
      <c r="L52" s="57" t="s">
        <v>195</v>
      </c>
      <c r="M52" s="67">
        <f>'2024 Pension - Journal Entries'!H210</f>
        <v>0</v>
      </c>
    </row>
    <row r="53" spans="1:15" x14ac:dyDescent="0.35">
      <c r="A53" s="57" t="s">
        <v>194</v>
      </c>
      <c r="B53" s="19" t="s">
        <v>319</v>
      </c>
      <c r="C53" s="66"/>
      <c r="E53" s="65" t="s">
        <v>193</v>
      </c>
      <c r="F53" s="64">
        <f>'2024 Allocations'!F304</f>
        <v>0</v>
      </c>
      <c r="H53" s="57" t="s">
        <v>192</v>
      </c>
      <c r="I53" s="63" t="s">
        <v>326</v>
      </c>
      <c r="J53" s="57" t="s">
        <v>191</v>
      </c>
      <c r="K53" s="62">
        <f>'2024 Pension - Journal Entries'!G213</f>
        <v>0</v>
      </c>
      <c r="L53" s="62"/>
    </row>
    <row r="54" spans="1:15" x14ac:dyDescent="0.35">
      <c r="A54" s="57" t="s">
        <v>190</v>
      </c>
      <c r="B54" s="86" t="s">
        <v>320</v>
      </c>
      <c r="C54" s="57" t="s">
        <v>189</v>
      </c>
      <c r="D54" s="14">
        <f>-'2024 Allocations'!F291</f>
        <v>0</v>
      </c>
      <c r="E54" s="13"/>
      <c r="F54" s="29"/>
      <c r="H54" s="18"/>
      <c r="I54" s="21" t="s">
        <v>188</v>
      </c>
      <c r="J54" s="18"/>
      <c r="K54" s="29"/>
      <c r="M54" s="14">
        <f>F37-D46-D56</f>
        <v>0</v>
      </c>
      <c r="O54" s="116" t="s">
        <v>269</v>
      </c>
    </row>
    <row r="55" spans="1:15" ht="15.6" thickBot="1" x14ac:dyDescent="0.4">
      <c r="A55" s="18"/>
      <c r="C55" s="18"/>
      <c r="D55" s="61">
        <f>SUM(D53:D54)</f>
        <v>0</v>
      </c>
      <c r="E55" s="13"/>
      <c r="F55" s="61">
        <f>SUM(F53:F54)</f>
        <v>0</v>
      </c>
      <c r="H55" s="18"/>
      <c r="J55" s="18"/>
      <c r="K55" s="61">
        <f>SUM(K50:K54)</f>
        <v>0</v>
      </c>
      <c r="M55" s="61">
        <f>SUM(M50:M54)</f>
        <v>0</v>
      </c>
    </row>
    <row r="56" spans="1:15" ht="16.2" thickTop="1" thickBot="1" x14ac:dyDescent="0.4">
      <c r="A56" s="18"/>
      <c r="B56" s="8" t="s">
        <v>187</v>
      </c>
      <c r="C56" s="18"/>
      <c r="D56" s="60">
        <f>D55-F55</f>
        <v>0</v>
      </c>
      <c r="H56" s="18"/>
      <c r="I56" s="8" t="s">
        <v>186</v>
      </c>
      <c r="J56" s="18"/>
      <c r="K56" s="59">
        <f>K55-M55</f>
        <v>0</v>
      </c>
      <c r="L56" s="13"/>
      <c r="M56" s="58"/>
    </row>
    <row r="57" spans="1:15" ht="15.6" thickTop="1" x14ac:dyDescent="0.35">
      <c r="A57" s="18"/>
      <c r="C57" s="18"/>
      <c r="H57" s="18"/>
      <c r="J57" s="18"/>
    </row>
    <row r="58" spans="1:15" x14ac:dyDescent="0.35">
      <c r="A58" s="18"/>
      <c r="B58" s="30" t="s">
        <v>185</v>
      </c>
      <c r="C58" s="18"/>
      <c r="H58" s="18"/>
      <c r="J58" s="18"/>
    </row>
    <row r="59" spans="1:15" x14ac:dyDescent="0.35">
      <c r="A59" s="18"/>
      <c r="B59" s="1" t="s">
        <v>184</v>
      </c>
      <c r="C59" s="18"/>
      <c r="D59" s="53">
        <f>D18</f>
        <v>0</v>
      </c>
      <c r="H59" s="18"/>
      <c r="J59" s="18"/>
    </row>
    <row r="60" spans="1:15" x14ac:dyDescent="0.35">
      <c r="A60" s="18"/>
      <c r="B60" s="1" t="s">
        <v>183</v>
      </c>
      <c r="C60" s="18"/>
      <c r="D60" s="53">
        <f>K16</f>
        <v>0</v>
      </c>
      <c r="F60" s="3"/>
      <c r="H60" s="18"/>
      <c r="J60" s="18"/>
    </row>
    <row r="61" spans="1:15" x14ac:dyDescent="0.35">
      <c r="A61" s="18"/>
      <c r="B61" s="1" t="s">
        <v>182</v>
      </c>
      <c r="C61" s="18"/>
      <c r="D61" s="53">
        <f>M30*-1</f>
        <v>0</v>
      </c>
      <c r="F61" s="162"/>
      <c r="H61" s="18"/>
      <c r="J61" s="18"/>
    </row>
    <row r="62" spans="1:15" x14ac:dyDescent="0.35">
      <c r="A62" s="18"/>
      <c r="B62" s="1" t="s">
        <v>181</v>
      </c>
      <c r="C62" s="18"/>
      <c r="D62" s="53">
        <f>M43*-1</f>
        <v>0</v>
      </c>
      <c r="H62" s="18"/>
      <c r="J62" s="18"/>
    </row>
    <row r="63" spans="1:15" x14ac:dyDescent="0.35">
      <c r="A63" s="18"/>
      <c r="B63" s="1" t="s">
        <v>180</v>
      </c>
      <c r="C63" s="18"/>
      <c r="D63" s="163">
        <f>K56</f>
        <v>0</v>
      </c>
      <c r="H63" s="18"/>
      <c r="J63" s="18"/>
    </row>
    <row r="64" spans="1:15" x14ac:dyDescent="0.35">
      <c r="A64" s="18"/>
      <c r="C64" s="18"/>
      <c r="H64" s="18"/>
      <c r="J64" s="18"/>
    </row>
    <row r="65" spans="1:10" ht="15.6" thickBot="1" x14ac:dyDescent="0.4">
      <c r="A65" s="18"/>
      <c r="B65" s="1" t="s">
        <v>179</v>
      </c>
      <c r="C65" s="18"/>
      <c r="D65" s="164">
        <f>SUM(D59:D64)</f>
        <v>0</v>
      </c>
      <c r="H65" s="18"/>
      <c r="J65" s="18"/>
    </row>
    <row r="66" spans="1:10" ht="15.6" thickTop="1" x14ac:dyDescent="0.35">
      <c r="A66" s="18"/>
      <c r="C66" s="18"/>
      <c r="H66" s="18"/>
      <c r="J66" s="18"/>
    </row>
    <row r="67" spans="1:10" x14ac:dyDescent="0.35">
      <c r="A67" s="18"/>
      <c r="C67" s="18"/>
      <c r="H67" s="18"/>
      <c r="J67" s="18"/>
    </row>
    <row r="68" spans="1:10" x14ac:dyDescent="0.35">
      <c r="A68" s="18"/>
      <c r="C68" s="18"/>
      <c r="H68" s="18"/>
    </row>
    <row r="69" spans="1:10" x14ac:dyDescent="0.35">
      <c r="A69" s="18"/>
      <c r="C69" s="18"/>
      <c r="H69" s="18"/>
    </row>
    <row r="70" spans="1:10" x14ac:dyDescent="0.35">
      <c r="A70" s="18"/>
      <c r="C70" s="18"/>
      <c r="H70" s="18"/>
    </row>
    <row r="71" spans="1:10" x14ac:dyDescent="0.35">
      <c r="A71" s="18"/>
      <c r="H71" s="18"/>
    </row>
    <row r="72" spans="1:10" x14ac:dyDescent="0.35">
      <c r="A72" s="18"/>
      <c r="H72" s="18"/>
    </row>
    <row r="73" spans="1:10" x14ac:dyDescent="0.35">
      <c r="A73" s="18"/>
      <c r="H73" s="18"/>
    </row>
    <row r="74" spans="1:10" x14ac:dyDescent="0.35">
      <c r="A74" s="18"/>
      <c r="H74" s="18"/>
    </row>
    <row r="75" spans="1:10" x14ac:dyDescent="0.35">
      <c r="A75" s="57"/>
      <c r="H75" s="18"/>
    </row>
    <row r="76" spans="1:10" x14ac:dyDescent="0.35">
      <c r="A76" s="57"/>
      <c r="H76" s="18"/>
    </row>
    <row r="77" spans="1:10" x14ac:dyDescent="0.35">
      <c r="A77" s="18"/>
      <c r="H77" s="18"/>
    </row>
    <row r="78" spans="1:10" x14ac:dyDescent="0.35">
      <c r="A78" s="18"/>
      <c r="H78" s="18"/>
    </row>
    <row r="79" spans="1:10" x14ac:dyDescent="0.35">
      <c r="A79" s="18"/>
    </row>
    <row r="94" spans="1:1" x14ac:dyDescent="0.35">
      <c r="A94" s="56"/>
    </row>
  </sheetData>
  <mergeCells count="27">
    <mergeCell ref="D48:F48"/>
    <mergeCell ref="D49:F49"/>
    <mergeCell ref="D50:F50"/>
    <mergeCell ref="D40:F40"/>
    <mergeCell ref="K45:M45"/>
    <mergeCell ref="K46:M46"/>
    <mergeCell ref="D39:F39"/>
    <mergeCell ref="D4:F4"/>
    <mergeCell ref="K18:M18"/>
    <mergeCell ref="K32:M32"/>
    <mergeCell ref="K33:M33"/>
    <mergeCell ref="K34:M34"/>
    <mergeCell ref="K19:M19"/>
    <mergeCell ref="K4:M4"/>
    <mergeCell ref="D5:F5"/>
    <mergeCell ref="K5:M5"/>
    <mergeCell ref="D6:F6"/>
    <mergeCell ref="K6:M6"/>
    <mergeCell ref="O11:P11"/>
    <mergeCell ref="O25:P25"/>
    <mergeCell ref="O37:P37"/>
    <mergeCell ref="O38:P38"/>
    <mergeCell ref="A1:M1"/>
    <mergeCell ref="A2:M2"/>
    <mergeCell ref="D20:F20"/>
    <mergeCell ref="D21:F21"/>
    <mergeCell ref="N2:P2"/>
  </mergeCells>
  <pageMargins left="0.4" right="0.35" top="0.5" bottom="0.25" header="0.3" footer="0.05"/>
  <pageSetup scale="4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33B374-CC34-4B5B-B9B8-021CDB309F23}">
  <ds:schemaRefs>
    <ds:schemaRef ds:uri="http://schemas.microsoft.com/office/2006/metadata/properties"/>
    <ds:schemaRef ds:uri="http://schemas.microsoft.com/office/infopath/2007/PartnerControls"/>
    <ds:schemaRef ds:uri="360bb04c-dde0-4e05-87cd-50c1c3e4bdd6"/>
    <ds:schemaRef ds:uri="1d496aed-39d0-4758-b3cf-4e4773287716"/>
    <ds:schemaRef ds:uri="http://schemas.microsoft.com/sharepoint/v3"/>
  </ds:schemaRefs>
</ds:datastoreItem>
</file>

<file path=customXml/itemProps2.xml><?xml version="1.0" encoding="utf-8"?>
<ds:datastoreItem xmlns:ds="http://schemas.openxmlformats.org/officeDocument/2006/customXml" ds:itemID="{B57A951E-C1D4-4EDA-AE4F-02B0A8ED4045}">
  <ds:schemaRefs>
    <ds:schemaRef ds:uri="http://schemas.microsoft.com/sharepoint/v3/contenttype/forms"/>
  </ds:schemaRefs>
</ds:datastoreItem>
</file>

<file path=customXml/itemProps3.xml><?xml version="1.0" encoding="utf-8"?>
<ds:datastoreItem xmlns:ds="http://schemas.openxmlformats.org/officeDocument/2006/customXml" ds:itemID="{A1BB5D4E-8133-48E5-883E-4FEBC207AC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2024 Allocations</vt:lpstr>
      <vt:lpstr>2024 Pension - Journal Entries</vt:lpstr>
      <vt:lpstr>2024 T Accounts</vt:lpstr>
      <vt:lpstr>'2024 Allocations'!Print_Area</vt:lpstr>
      <vt:lpstr>'2024 Pension - Journal Entries'!Print_Titles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Jasmine Williams</cp:lastModifiedBy>
  <cp:lastPrinted>2023-09-12T15:40:45Z</cp:lastPrinted>
  <dcterms:created xsi:type="dcterms:W3CDTF">2016-07-29T23:44:59Z</dcterms:created>
  <dcterms:modified xsi:type="dcterms:W3CDTF">2023-12-04T15:58:17Z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