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ASB\GASB 96_Subscription-Based Information Technology Arrangements\Government workbooks\"/>
    </mc:Choice>
  </mc:AlternateContent>
  <xr:revisionPtr revIDLastSave="0" documentId="8_{C6D5D0E4-596A-4DFB-BD15-EE253BB509AA}" xr6:coauthVersionLast="47" xr6:coauthVersionMax="47" xr10:uidLastSave="{00000000-0000-0000-0000-000000000000}"/>
  <bookViews>
    <workbookView xWindow="28680" yWindow="-120" windowWidth="20640" windowHeight="11040" firstSheet="9" activeTab="9" xr2:uid="{5FC7D791-C5D7-4A50-BE94-E206A1A73575}"/>
  </bookViews>
  <sheets>
    <sheet name="PV subscript payments template" sheetId="1" r:id="rId1"/>
    <sheet name="Subscript Liab Amort Sch (bl)" sheetId="15" r:id="rId2"/>
    <sheet name="Create Amort Sch Subscript Liab" sheetId="7" r:id="rId3"/>
    <sheet name="Subscription Liab Amort (blank)" sheetId="6" r:id="rId4"/>
    <sheet name="Subscript Liab Amort (North)" sheetId="14" r:id="rId5"/>
    <sheet name="Subscript Liab Am (North)" sheetId="11" r:id="rId6"/>
    <sheet name="Subscript Asset Amort Sch_North" sheetId="13" r:id="rId7"/>
    <sheet name="Subscript Liab Am Sch (payroll)" sheetId="2" r:id="rId8"/>
    <sheet name="Subscript Liab Amort (example)" sheetId="5" r:id="rId9"/>
    <sheet name="Subscript Asset Amort Sch (ex)" sheetId="3" r:id="rId10"/>
    <sheet name="Amort Sch Subscript - Greene" sheetId="16" r:id="rId11"/>
    <sheet name="Subsc Asset Amort Sch (blank)" sheetId="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S2DocOpenMode" hidden="1">"AS2DocumentEdit"</definedName>
    <definedName name="AS2HasNoAutoHeaderFooter" hidden="1">" "</definedName>
    <definedName name="AS2NamedRange" hidden="1">26</definedName>
    <definedName name="CAUXEXP">[1]COMB06!$L$649:$L$649</definedName>
    <definedName name="Change_Auxiliary_Enterprises">'[2]Revenues &amp; Expenditures'!#REF!</definedName>
    <definedName name="Change_Capital_Assets" localSheetId="10">'[3]Statement of Net Assets'!#REF!</definedName>
    <definedName name="Change_Capital_Assets" localSheetId="2">'[3]Statement of Net Assets'!#REF!</definedName>
    <definedName name="Change_Capital_Assets">'[3]Statement of Net Assets'!#REF!</definedName>
    <definedName name="Change_Capital_Grants_Gifts" localSheetId="10">'[2]Revenues &amp; Expenditures'!#REF!</definedName>
    <definedName name="Change_Capital_Grants_Gifts" localSheetId="2">'[2]Revenues &amp; Expenditures'!#REF!</definedName>
    <definedName name="Change_Capital_Grants_Gifts">'[2]Revenues &amp; Expenditures'!#REF!</definedName>
    <definedName name="Change_Depreciation" localSheetId="10">'[2]Revenues &amp; Expenditures'!#REF!</definedName>
    <definedName name="Change_Depreciation" localSheetId="2">'[2]Revenues &amp; Expenditures'!#REF!</definedName>
    <definedName name="Change_Depreciation">'[2]Revenues &amp; Expenditures'!#REF!</definedName>
    <definedName name="Change_Invested_in_Capital_Assets" localSheetId="10">'[3]Statement of Net Assets'!#REF!</definedName>
    <definedName name="Change_Invested_in_Capital_Assets" localSheetId="2">'[3]Statement of Net Assets'!#REF!</definedName>
    <definedName name="Change_Invested_in_Capital_Assets">'[3]Statement of Net Assets'!#REF!</definedName>
    <definedName name="Change_Misc_Scholarships">'[2]Revenues &amp; Expenditures'!#REF!</definedName>
    <definedName name="Change_Noncurrent_Liabilities">'[3]Statement of Net Assets'!#REF!</definedName>
    <definedName name="Change_Nongovernmental_Grants_Contracts">'[2]Revenues &amp; Expenditures'!#REF!</definedName>
    <definedName name="Change_Salaries_Benefits">'[2]Revenues &amp; Expenditures'!#REF!</definedName>
    <definedName name="Change_State_Appropriations">'[2]Revenues &amp; Expenditures'!#REF!</definedName>
    <definedName name="Change_Total_Assets">'[3]Statement of Net Assets'!#REF!</definedName>
    <definedName name="Change_Total_Liabilities">'[3]Statement of Net Assets'!#REF!</definedName>
    <definedName name="Change_Utilities">'[2]Revenues &amp; Expenditures'!#REF!</definedName>
    <definedName name="Cumulative_Effect_Change_Accounting_Principle">'[2]Revenues &amp; Expenditures'!#REF!</definedName>
    <definedName name="diDepositsAmtNotColl">'[4]Deposits and Investments'!$B$19</definedName>
    <definedName name="diDepositsBankBal">'[4]Deposits and Investments'!$B$7</definedName>
    <definedName name="diDepositsCCRHasPolicy">'[4]Deposits and Investments'!$B$9</definedName>
    <definedName name="diDepositsCCRPledge">'[4]Deposits and Investments'!$B$14</definedName>
    <definedName name="diDepositsCCRPolicy">'[4]Deposits and Investments'!$B$10</definedName>
    <definedName name="diDepositsCCRTrust">'[4]Deposits and Investments'!$B$16</definedName>
    <definedName name="diDepositsFDIC">'[4]Deposits and Investments'!$B$12</definedName>
    <definedName name="diDepositsNotColl">'[4]Deposits and Investments'!$B$18</definedName>
    <definedName name="diForeignCurrency">'[4]Deposits and Investments'!$B$50</definedName>
    <definedName name="diForeignCurrencyHasPolicy">'[4]Deposits and Investments'!$B$51</definedName>
    <definedName name="diForeignCurrencyPolicy">'[4]Deposits and Investments'!$B$52</definedName>
    <definedName name="diInvCCRFivePer">'[4]Deposits and Investments'!$B$45</definedName>
    <definedName name="diInvestmentIRR">'[4]Deposits and Investments'!$B$29</definedName>
    <definedName name="diInvestmentIRRHasPolicy">'[4]Deposits and Investments'!$B$30</definedName>
    <definedName name="diInvestmentIRRPolicy">'[4]Deposits and Investments'!$B$31</definedName>
    <definedName name="diInvestments">'[4]Deposits and Investments'!$B$21</definedName>
    <definedName name="diInvestmentsBal">'[4]Deposits and Investments'!$B$27</definedName>
    <definedName name="diInvestmentsCCR">'[4]Deposits and Investments'!$B$33</definedName>
    <definedName name="diInvestmentsCCRAmt">'[4]Deposits and Investments'!$B$36</definedName>
    <definedName name="diInvestmentsCCreditR">'[4]Deposits and Investments'!$B$42</definedName>
    <definedName name="diInvestmentsCCreditRiskHasPolicy">'[4]Deposits and Investments'!$B$43</definedName>
    <definedName name="diInvestmentsCCreditRiskPolicy">'[4]Deposits and Investments'!$B$44</definedName>
    <definedName name="diInvestmentsCCRHasPolicy">'[4]Deposits and Investments'!$B$34</definedName>
    <definedName name="diInvestmentsCCRMoreThanOne">'[4]Deposits and Investments'!$B$46</definedName>
    <definedName name="diInvestmentsCCRPerc">'[4]Deposits and Investments'!$B$48</definedName>
    <definedName name="diInvestmentsCCRPolicy">'[4]Deposits and Investments'!$B$35</definedName>
    <definedName name="diInvestmentsCQ">'[4]Deposits and Investments'!$B$38</definedName>
    <definedName name="diInvestmentsCQHasPolicy">'[4]Deposits and Investments'!$B$39</definedName>
    <definedName name="diInvestmentsCQPolicy">'[4]Deposits and Investments'!$B$40</definedName>
    <definedName name="diInvestmentsGAFund1">'[4]Deposits and Investments'!$B$22</definedName>
    <definedName name="diInvestmentsGEAP">'[4]Deposits and Investments'!$B$23</definedName>
    <definedName name="diInvestmentsOther">'[4]Deposits and Investments'!$B$25</definedName>
    <definedName name="diInvestmentsWCCRName">'[4]Deposits and Investments'!$B$47</definedName>
    <definedName name="EGRestricted06">'[5]06'!#REF!</definedName>
    <definedName name="ExpDirect" localSheetId="10">#REF!</definedName>
    <definedName name="ExpDirect" localSheetId="2">#REF!</definedName>
    <definedName name="ExpDirect">#REF!</definedName>
    <definedName name="Footnote_15_Functional_vs_Natural" localSheetId="10">#REF!</definedName>
    <definedName name="Footnote_15_Functional_vs_Natural" localSheetId="2">#REF!</definedName>
    <definedName name="Footnote_15_Functional_vs_Natural">#REF!</definedName>
    <definedName name="Footnote_2a_Categorization_of_Cash" localSheetId="10">#REF!</definedName>
    <definedName name="Footnote_2a_Categorization_of_Cash" localSheetId="2">#REF!</definedName>
    <definedName name="Footnote_2a_Categorization_of_Cash">#REF!</definedName>
    <definedName name="Footnote_2b_Categorization_of_Investments" localSheetId="10">#REF!</definedName>
    <definedName name="Footnote_2b_Categorization_of_Investments" localSheetId="2">#REF!</definedName>
    <definedName name="Footnote_2b_Categorization_of_Investments">#REF!</definedName>
    <definedName name="Footnote_2c_Condensed_Changes_Investments" localSheetId="10">#REF!</definedName>
    <definedName name="Footnote_2c_Condensed_Changes_Investments" localSheetId="2">#REF!</definedName>
    <definedName name="Footnote_2c_Condensed_Changes_Investments">#REF!</definedName>
    <definedName name="Footnote_3_Accounts_Receivable" localSheetId="10">#REF!</definedName>
    <definedName name="Footnote_3_Accounts_Receivable" localSheetId="2">#REF!</definedName>
    <definedName name="Footnote_3_Accounts_Receivable">#REF!</definedName>
    <definedName name="Footnote_4_Inventories" localSheetId="10">#REF!</definedName>
    <definedName name="Footnote_4_Inventories" localSheetId="2">#REF!</definedName>
    <definedName name="Footnote_4_Inventories">#REF!</definedName>
    <definedName name="Footnote_6_Capital_Assets_Disclosure" localSheetId="10">#REF!</definedName>
    <definedName name="Footnote_6_Capital_Assets_Disclosure" localSheetId="2">#REF!</definedName>
    <definedName name="Footnote_6_Capital_Assets_Disclosure">#REF!</definedName>
    <definedName name="Footnote_8_Long_Term_Liabilities" localSheetId="10">#REF!</definedName>
    <definedName name="Footnote_8_Long_Term_Liabilities" localSheetId="2">#REF!</definedName>
    <definedName name="Footnote_8_Long_Term_Liabilities">#REF!</definedName>
    <definedName name="Gifts_Special_Projects" localSheetId="10">'[2]Revenues &amp; Expenditures'!#REF!</definedName>
    <definedName name="Gifts_Special_Projects" localSheetId="2">'[2]Revenues &amp; Expenditures'!#REF!</definedName>
    <definedName name="Gifts_Special_Projects">'[2]Revenues &amp; Expenditures'!#REF!</definedName>
    <definedName name="ltdAdvRef" localSheetId="10">#REF!</definedName>
    <definedName name="ltdAdvRef" localSheetId="2">#REF!</definedName>
    <definedName name="ltdAdvRef">#REF!</definedName>
    <definedName name="ltdAdvRefBondCosts" localSheetId="10">#REF!</definedName>
    <definedName name="ltdAdvRefBondCosts" localSheetId="2">#REF!</definedName>
    <definedName name="ltdAdvRefBondCosts">#REF!</definedName>
    <definedName name="ltdAdvRefBondIssueOf" localSheetId="10">#REF!</definedName>
    <definedName name="ltdAdvRefBondIssueOf" localSheetId="2">#REF!</definedName>
    <definedName name="ltdAdvRefBondIssueOf">#REF!</definedName>
    <definedName name="ltdAdvRefDefeased" localSheetId="10">#REF!</definedName>
    <definedName name="ltdAdvRefDefeased" localSheetId="2">#REF!</definedName>
    <definedName name="ltdAdvRefDefeased">#REF!</definedName>
    <definedName name="ltdAdvRefDollarRed" localSheetId="10">#REF!</definedName>
    <definedName name="ltdAdvRefDollarRed" localSheetId="2">#REF!</definedName>
    <definedName name="ltdAdvRefDollarRed">#REF!</definedName>
    <definedName name="ltdAdvRefGain" localSheetId="10">#REF!</definedName>
    <definedName name="ltdAdvRefGain" localSheetId="2">#REF!</definedName>
    <definedName name="ltdAdvRefGain">#REF!</definedName>
    <definedName name="ltdAdvRefGainKnown" localSheetId="10">#REF!</definedName>
    <definedName name="ltdAdvRefGainKnown" localSheetId="2">#REF!</definedName>
    <definedName name="ltdAdvRefGainKnown">#REF!</definedName>
    <definedName name="ltdAdvRefIssuanceYrs" localSheetId="10">#REF!</definedName>
    <definedName name="ltdAdvRefIssuanceYrs" localSheetId="2">#REF!</definedName>
    <definedName name="ltdAdvRefIssuanceYrs">#REF!</definedName>
    <definedName name="ltdAdvRefNetPlusDS" localSheetId="10">#REF!</definedName>
    <definedName name="ltdAdvRefNetPlusDS" localSheetId="2">#REF!</definedName>
    <definedName name="ltdAdvRefNetPlusDS">#REF!</definedName>
    <definedName name="ltdAdvRefNetProceeds" localSheetId="10">#REF!</definedName>
    <definedName name="ltdAdvRefNetProceeds" localSheetId="2">#REF!</definedName>
    <definedName name="ltdAdvRefNetProceeds">#REF!</definedName>
    <definedName name="ltdAdvRefOutStandAmt" localSheetId="10">#REF!</definedName>
    <definedName name="ltdAdvRefOutStandAmt" localSheetId="2">#REF!</definedName>
    <definedName name="ltdAdvRefOutStandAmt">#REF!</definedName>
    <definedName name="ltdAdvRefRedYrs" localSheetId="10">#REF!</definedName>
    <definedName name="ltdAdvRefRedYrs" localSheetId="2">#REF!</definedName>
    <definedName name="ltdAdvRefRedYrs">#REF!</definedName>
    <definedName name="ltdAdvRefStartYr" localSheetId="10">#REF!</definedName>
    <definedName name="ltdAdvRefStartYr" localSheetId="2">#REF!</definedName>
    <definedName name="ltdAdvRefStartYr">#REF!</definedName>
    <definedName name="ltdCapitalLeases" localSheetId="10">#REF!</definedName>
    <definedName name="ltdCapitalLeases" localSheetId="2">#REF!</definedName>
    <definedName name="ltdCapitalLeases">#REF!</definedName>
    <definedName name="ltdCapLeaseFY" localSheetId="10">#REF!</definedName>
    <definedName name="ltdCapLeaseFY" localSheetId="2">#REF!</definedName>
    <definedName name="ltdCapLeaseFY">#REF!</definedName>
    <definedName name="ltdCapLeaseGSBADate" localSheetId="10">#REF!</definedName>
    <definedName name="ltdCapLeaseGSBADate" localSheetId="2">#REF!</definedName>
    <definedName name="ltdCapLeaseGSBADate">#REF!</definedName>
    <definedName name="ltdCapLeaseOther" localSheetId="10">#REF!</definedName>
    <definedName name="ltdCapLeaseOther" localSheetId="2">#REF!</definedName>
    <definedName name="ltdCapLeaseOther">#REF!</definedName>
    <definedName name="ltdCapLeaseOthPurpose" localSheetId="10">#REF!</definedName>
    <definedName name="ltdCapLeaseOthPurpose" localSheetId="2">#REF!</definedName>
    <definedName name="ltdCapLeaseOthPurpose">#REF!</definedName>
    <definedName name="ltdCapLeasesGSBA" localSheetId="10">#REF!</definedName>
    <definedName name="ltdCapLeasesGSBA" localSheetId="2">#REF!</definedName>
    <definedName name="ltdCapLeasesGSBA">#REF!</definedName>
    <definedName name="ltdCapLeasesGSBAOpt" localSheetId="10">#REF!</definedName>
    <definedName name="ltdCapLeasesGSBAOpt" localSheetId="2">#REF!</definedName>
    <definedName name="ltdCapLeasesGSBAOpt">#REF!</definedName>
    <definedName name="ltdGDAuth" localSheetId="10">#REF!</definedName>
    <definedName name="ltdGDAuth" localSheetId="2">#REF!</definedName>
    <definedName name="ltdGDAuth">#REF!</definedName>
    <definedName name="ltdGOB" localSheetId="10">#REF!</definedName>
    <definedName name="ltdGOB" localSheetId="2">#REF!</definedName>
    <definedName name="ltdGOB">#REF!</definedName>
    <definedName name="ltdGODAuth" localSheetId="10">#REF!</definedName>
    <definedName name="ltdGODAuth" localSheetId="2">#REF!</definedName>
    <definedName name="ltdGODAuth">#REF!</definedName>
    <definedName name="ltdGODAuthPurpose" localSheetId="10">#REF!</definedName>
    <definedName name="ltdGODAuthPurpose" localSheetId="2">#REF!</definedName>
    <definedName name="ltdGODAuthPurpose">#REF!</definedName>
    <definedName name="ltdGODO" localSheetId="10">#REF!</definedName>
    <definedName name="ltdGODO" localSheetId="2">#REF!</definedName>
    <definedName name="ltdGODO">#REF!</definedName>
    <definedName name="ltdInterGovDate" localSheetId="10">#REF!</definedName>
    <definedName name="ltdInterGovDate" localSheetId="2">#REF!</definedName>
    <definedName name="ltdInterGovDate">#REF!</definedName>
    <definedName name="ltdInterGovtContract" localSheetId="10">#REF!</definedName>
    <definedName name="ltdInterGovtContract" localSheetId="2">#REF!</definedName>
    <definedName name="ltdInterGovtContract">#REF!</definedName>
    <definedName name="ltdInterGovWith" localSheetId="10">#REF!</definedName>
    <definedName name="ltdInterGovWith" localSheetId="2">#REF!</definedName>
    <definedName name="ltdInterGovWith">#REF!</definedName>
    <definedName name="ltdIntGovBondCosts" localSheetId="10">#REF!</definedName>
    <definedName name="ltdIntGovBondCosts" localSheetId="2">#REF!</definedName>
    <definedName name="ltdIntGovBondCosts">#REF!</definedName>
    <definedName name="ltdIntGovBondsIssued" localSheetId="10">#REF!</definedName>
    <definedName name="ltdIntGovBondsIssued" localSheetId="2">#REF!</definedName>
    <definedName name="ltdIntGovBondsIssued">#REF!</definedName>
    <definedName name="ltdIntGovConPurpose" localSheetId="10">#REF!</definedName>
    <definedName name="ltdIntGovConPurpose" localSheetId="2">#REF!</definedName>
    <definedName name="ltdIntGovConPurpose">#REF!</definedName>
    <definedName name="ltdPromNotes" localSheetId="10">#REF!</definedName>
    <definedName name="ltdPromNotes" localSheetId="2">#REF!</definedName>
    <definedName name="ltdPromNotes">#REF!</definedName>
    <definedName name="Note_7_Deferred_Revenue" localSheetId="10">#REF!</definedName>
    <definedName name="Note_7_Deferred_Revenue" localSheetId="2">#REF!</definedName>
    <definedName name="Note_7_Deferred_Revenue">#REF!</definedName>
    <definedName name="olEnterpriseExp" localSheetId="10">#REF!</definedName>
    <definedName name="olEnterpriseExp" localSheetId="2">#REF!</definedName>
    <definedName name="olEnterpriseExp">#REF!</definedName>
    <definedName name="olGovExp" localSheetId="10">#REF!</definedName>
    <definedName name="olGovExp" localSheetId="2">#REF!</definedName>
    <definedName name="olGovExp">#REF!</definedName>
    <definedName name="olHaveEnterpriseFunds" localSheetId="10">#REF!</definedName>
    <definedName name="olHaveEnterpriseFunds" localSheetId="2">#REF!</definedName>
    <definedName name="olHaveEnterpriseFunds">#REF!</definedName>
    <definedName name="olPurpose" localSheetId="10">#REF!</definedName>
    <definedName name="olPurpose" localSheetId="2">#REF!</definedName>
    <definedName name="olPurpose">#REF!</definedName>
    <definedName name="proBuildingLocation" localSheetId="10">#REF!</definedName>
    <definedName name="proBuildingLocation" localSheetId="2">#REF!</definedName>
    <definedName name="proBuildingLocation">#REF!</definedName>
    <definedName name="proBuildingName" localSheetId="10">#REF!</definedName>
    <definedName name="proBuildingName" localSheetId="2">#REF!</definedName>
    <definedName name="proBuildingName">#REF!</definedName>
    <definedName name="proPollutionDescr" localSheetId="10">#REF!</definedName>
    <definedName name="proPollutionDescr" localSheetId="2">#REF!</definedName>
    <definedName name="proPollutionDescr">#REF!</definedName>
    <definedName name="proPollutionLiabAmt" localSheetId="10">#REF!</definedName>
    <definedName name="proPollutionLiabAmt" localSheetId="2">#REF!</definedName>
    <definedName name="proPollutionLiabAmt">#REF!</definedName>
    <definedName name="proSubYrs" localSheetId="10">#REF!</definedName>
    <definedName name="proSubYrs" localSheetId="2">#REF!</definedName>
    <definedName name="proSubYrs">#REF!</definedName>
    <definedName name="pydAmtOutstanding" localSheetId="10">#REF!</definedName>
    <definedName name="pydAmtOutstanding" localSheetId="2">#REF!</definedName>
    <definedName name="pydAmtOutstanding">#REF!</definedName>
    <definedName name="pydPortionDef" localSheetId="10">#REF!</definedName>
    <definedName name="pydPortionDef" localSheetId="2">#REF!</definedName>
    <definedName name="pydPortionDef">#REF!</definedName>
    <definedName name="pydRedDate" localSheetId="10">#REF!</definedName>
    <definedName name="pydRedDate" localSheetId="2">#REF!</definedName>
    <definedName name="pydRedDate">#REF!</definedName>
    <definedName name="pydRedeemed" localSheetId="10">#REF!</definedName>
    <definedName name="pydRedeemed" localSheetId="2">#REF!</definedName>
    <definedName name="pydRedeemed">#REF!</definedName>
    <definedName name="pydYearsofDef" localSheetId="10">#REF!</definedName>
    <definedName name="pydYearsofDef" localSheetId="2">#REF!</definedName>
    <definedName name="pydYearsofDef">#REF!</definedName>
    <definedName name="Ref_1" localSheetId="10">'[6]Cash Leadsheet'!#REF!</definedName>
    <definedName name="Ref_1" localSheetId="2">'[6]Cash Leadsheet'!#REF!</definedName>
    <definedName name="Ref_1">'[6]Cash Leadsheet'!#REF!</definedName>
    <definedName name="Ref_10" localSheetId="10">'[6]Cash Leadsheet'!#REF!</definedName>
    <definedName name="Ref_10" localSheetId="2">'[6]Cash Leadsheet'!#REF!</definedName>
    <definedName name="Ref_10">'[6]Cash Leadsheet'!#REF!</definedName>
    <definedName name="Ref_11" localSheetId="10">'[6]Cash Leadsheet'!#REF!</definedName>
    <definedName name="Ref_11" localSheetId="2">'[6]Cash Leadsheet'!#REF!</definedName>
    <definedName name="Ref_11">'[6]Cash Leadsheet'!#REF!</definedName>
    <definedName name="Ref_12" localSheetId="10">'[6]Cash Leadsheet'!#REF!</definedName>
    <definedName name="Ref_12" localSheetId="2">'[6]Cash Leadsheet'!#REF!</definedName>
    <definedName name="Ref_12">'[6]Cash Leadsheet'!#REF!</definedName>
    <definedName name="Ref_13">'[6]Cash Leadsheet'!#REF!</definedName>
    <definedName name="Ref_14">'[6]Cash Leadsheet'!#REF!</definedName>
    <definedName name="Ref_15">'[6]Cash Leadsheet'!#REF!</definedName>
    <definedName name="Ref_16">'[6]Cash Leadsheet'!#REF!</definedName>
    <definedName name="Ref_17">'[6]Cash Leadsheet'!#REF!</definedName>
    <definedName name="Ref_18">'[6]Cash Leadsheet'!#REF!</definedName>
    <definedName name="Ref_19">'[6]Cash Leadsheet'!#REF!</definedName>
    <definedName name="Ref_2" localSheetId="10">#REF!</definedName>
    <definedName name="Ref_2" localSheetId="2">#REF!</definedName>
    <definedName name="Ref_2">#REF!</definedName>
    <definedName name="Ref_20" localSheetId="10">#REF!</definedName>
    <definedName name="Ref_20" localSheetId="2">#REF!</definedName>
    <definedName name="Ref_20">#REF!</definedName>
    <definedName name="Ref_21" localSheetId="10">'[6]Cash Leadsheet'!#REF!</definedName>
    <definedName name="Ref_21" localSheetId="2">'[6]Cash Leadsheet'!#REF!</definedName>
    <definedName name="Ref_21">'[6]Cash Leadsheet'!#REF!</definedName>
    <definedName name="Ref_22" localSheetId="10">#REF!</definedName>
    <definedName name="Ref_22" localSheetId="2">#REF!</definedName>
    <definedName name="Ref_22">#REF!</definedName>
    <definedName name="Ref_23" localSheetId="10">#REF!</definedName>
    <definedName name="Ref_23" localSheetId="2">#REF!</definedName>
    <definedName name="Ref_23">#REF!</definedName>
    <definedName name="Ref_24" localSheetId="10">#REF!</definedName>
    <definedName name="Ref_24" localSheetId="2">#REF!</definedName>
    <definedName name="Ref_24">#REF!</definedName>
    <definedName name="Ref_25" localSheetId="10">'[6]Cash Leadsheet'!#REF!</definedName>
    <definedName name="Ref_25" localSheetId="2">'[6]Cash Leadsheet'!#REF!</definedName>
    <definedName name="Ref_25">'[6]Cash Leadsheet'!#REF!</definedName>
    <definedName name="Ref_26" localSheetId="10">#REF!</definedName>
    <definedName name="Ref_26" localSheetId="2">#REF!</definedName>
    <definedName name="Ref_26">#REF!</definedName>
    <definedName name="Ref_27" localSheetId="10">#REF!</definedName>
    <definedName name="Ref_27" localSheetId="2">#REF!</definedName>
    <definedName name="Ref_27">#REF!</definedName>
    <definedName name="Ref_28" localSheetId="10">#REF!</definedName>
    <definedName name="Ref_28" localSheetId="2">#REF!</definedName>
    <definedName name="Ref_28">#REF!</definedName>
    <definedName name="Ref_29" localSheetId="10">#REF!</definedName>
    <definedName name="Ref_29" localSheetId="2">#REF!</definedName>
    <definedName name="Ref_29">#REF!</definedName>
    <definedName name="Ref_3" localSheetId="10">'[6]Cash Leadsheet'!#REF!</definedName>
    <definedName name="Ref_3" localSheetId="2">'[6]Cash Leadsheet'!#REF!</definedName>
    <definedName name="Ref_3">'[6]Cash Leadsheet'!#REF!</definedName>
    <definedName name="Ref_30" localSheetId="10">#REF!</definedName>
    <definedName name="Ref_30" localSheetId="2">#REF!</definedName>
    <definedName name="Ref_30">#REF!</definedName>
    <definedName name="Ref_31" localSheetId="10">#REF!</definedName>
    <definedName name="Ref_31" localSheetId="2">#REF!</definedName>
    <definedName name="Ref_31">#REF!</definedName>
    <definedName name="Ref_32" localSheetId="10">#REF!</definedName>
    <definedName name="Ref_32" localSheetId="2">#REF!</definedName>
    <definedName name="Ref_32">#REF!</definedName>
    <definedName name="Ref_33" localSheetId="10">#REF!</definedName>
    <definedName name="Ref_33" localSheetId="2">#REF!</definedName>
    <definedName name="Ref_33">#REF!</definedName>
    <definedName name="Ref_34" localSheetId="10">#REF!</definedName>
    <definedName name="Ref_34" localSheetId="2">#REF!</definedName>
    <definedName name="Ref_34">#REF!</definedName>
    <definedName name="Ref_35" localSheetId="10">#REF!</definedName>
    <definedName name="Ref_35" localSheetId="2">#REF!</definedName>
    <definedName name="Ref_35">#REF!</definedName>
    <definedName name="Ref_36" localSheetId="10">#REF!</definedName>
    <definedName name="Ref_36" localSheetId="2">#REF!</definedName>
    <definedName name="Ref_36">#REF!</definedName>
    <definedName name="Ref_37" localSheetId="10">#REF!</definedName>
    <definedName name="Ref_37" localSheetId="2">#REF!</definedName>
    <definedName name="Ref_37">#REF!</definedName>
    <definedName name="Ref_38" localSheetId="10">#REF!</definedName>
    <definedName name="Ref_38" localSheetId="2">#REF!</definedName>
    <definedName name="Ref_38">#REF!</definedName>
    <definedName name="Ref_39" localSheetId="10">#REF!</definedName>
    <definedName name="Ref_39" localSheetId="2">#REF!</definedName>
    <definedName name="Ref_39">#REF!</definedName>
    <definedName name="Ref_4" localSheetId="10">'[6]Cash Leadsheet'!#REF!</definedName>
    <definedName name="Ref_4" localSheetId="2">'[6]Cash Leadsheet'!#REF!</definedName>
    <definedName name="Ref_4">'[6]Cash Leadsheet'!#REF!</definedName>
    <definedName name="Ref_5" localSheetId="10">'[6]Cash Leadsheet'!#REF!</definedName>
    <definedName name="Ref_5" localSheetId="2">'[6]Cash Leadsheet'!#REF!</definedName>
    <definedName name="Ref_5">'[6]Cash Leadsheet'!#REF!</definedName>
    <definedName name="Ref_6" localSheetId="10">'[6]Cash Leadsheet'!#REF!</definedName>
    <definedName name="Ref_6" localSheetId="2">'[6]Cash Leadsheet'!#REF!</definedName>
    <definedName name="Ref_6">'[6]Cash Leadsheet'!#REF!</definedName>
    <definedName name="Ref_7" localSheetId="10">'[6]Cash Leadsheet'!#REF!</definedName>
    <definedName name="Ref_7" localSheetId="2">'[6]Cash Leadsheet'!#REF!</definedName>
    <definedName name="Ref_7">'[6]Cash Leadsheet'!#REF!</definedName>
    <definedName name="Ref_8">'[6]Cash Leadsheet'!#REF!</definedName>
    <definedName name="Ref_9">'[6]Cash Leadsheet'!#REF!</definedName>
    <definedName name="RestrictedFundBal" localSheetId="10">#REF!</definedName>
    <definedName name="RestrictedFundBal" localSheetId="2">#REF!</definedName>
    <definedName name="RestrictedFundBal">#REF!</definedName>
    <definedName name="RestrictedFundsBal" localSheetId="10">#REF!</definedName>
    <definedName name="RestrictedFundsBal" localSheetId="2">#REF!</definedName>
    <definedName name="RestrictedFundsBal">#REF!</definedName>
    <definedName name="RestrictedFundsRev" localSheetId="10">#REF!</definedName>
    <definedName name="RestrictedFundsRev" localSheetId="2">#REF!</definedName>
    <definedName name="RestrictedFundsRev">#REF!</definedName>
    <definedName name="SRECNA" localSheetId="10">#REF!</definedName>
    <definedName name="SRECNA" localSheetId="2">#REF!</definedName>
    <definedName name="SRECNA">#REF!</definedName>
    <definedName name="SRECNA_Condenses" localSheetId="10">'[2]Revenues &amp; Expenditures'!#REF!</definedName>
    <definedName name="SRECNA_Condenses" localSheetId="2">'[2]Revenues &amp; Expenditures'!#REF!</definedName>
    <definedName name="SRECNA_Condenses">'[2]Revenues &amp; Expenditures'!#REF!</definedName>
    <definedName name="Statement_of_Cash_Flows_1" localSheetId="10">#REF!</definedName>
    <definedName name="Statement_of_Cash_Flows_1" localSheetId="2">#REF!</definedName>
    <definedName name="Statement_of_Cash_Flows_1">#REF!</definedName>
    <definedName name="Statement_of_Cash_Flows_2" localSheetId="10">#REF!</definedName>
    <definedName name="Statement_of_Cash_Flows_2" localSheetId="2">#REF!</definedName>
    <definedName name="Statement_of_Cash_Flows_2">#REF!</definedName>
    <definedName name="Statement_of_Cash_Flows_Condensed" localSheetId="10">'[2]Cash Flows'!#REF!</definedName>
    <definedName name="Statement_of_Cash_Flows_Condensed" localSheetId="2">'[2]Cash Flows'!#REF!</definedName>
    <definedName name="Statement_of_Cash_Flows_Condensed">'[2]Cash Flows'!#REF!</definedName>
    <definedName name="Statement_of_Net_Assets" localSheetId="10">#REF!</definedName>
    <definedName name="Statement_of_Net_Assets" localSheetId="2">#REF!</definedName>
    <definedName name="Statement_of_Net_Assets">#REF!</definedName>
    <definedName name="Statement_of_Net_Assets_Condensed" localSheetId="10">'[3]Statement of Net Assets'!#REF!</definedName>
    <definedName name="Statement_of_Net_Assets_Condensed" localSheetId="2">'[3]Statement of Net Assets'!#REF!</definedName>
    <definedName name="Statement_of_Net_Assets_Condensed">'[3]Statement of Net Assets'!#REF!</definedName>
    <definedName name="TextRefCopy1" localSheetId="10">#REF!</definedName>
    <definedName name="TextRefCopy1" localSheetId="2">#REF!</definedName>
    <definedName name="TextRefCopy1">#REF!</definedName>
    <definedName name="TextRefCopy11" localSheetId="10">'[6]Cash Leadsheet'!#REF!</definedName>
    <definedName name="TextRefCopy11" localSheetId="2">'[6]Cash Leadsheet'!#REF!</definedName>
    <definedName name="TextRefCopy11">'[6]Cash Leadsheet'!#REF!</definedName>
    <definedName name="TextRefCopy12" localSheetId="10">'[6]Cash Leadsheet'!#REF!</definedName>
    <definedName name="TextRefCopy12" localSheetId="2">'[6]Cash Leadsheet'!#REF!</definedName>
    <definedName name="TextRefCopy12">'[6]Cash Leadsheet'!#REF!</definedName>
    <definedName name="TextRefCopy17" localSheetId="10">'[6]Cash Leadsheet'!#REF!</definedName>
    <definedName name="TextRefCopy17" localSheetId="2">'[6]Cash Leadsheet'!#REF!</definedName>
    <definedName name="TextRefCopy17">'[6]Cash Leadsheet'!#REF!</definedName>
    <definedName name="TextRefCopy2" localSheetId="10">'[6]Cash Leadsheet'!#REF!</definedName>
    <definedName name="TextRefCopy2" localSheetId="2">'[6]Cash Leadsheet'!#REF!</definedName>
    <definedName name="TextRefCopy2">'[6]Cash Leadsheet'!#REF!</definedName>
    <definedName name="TextRefCopy3">'[6]Cash Leadsheet'!#REF!</definedName>
    <definedName name="TextRefCopy5">'[6]Cash Leadsheet'!#REF!</definedName>
    <definedName name="TextRefCopy6">'[6]Cash Leadsheet'!#REF!</definedName>
    <definedName name="TextRefCopyRangeCount" hidden="1">20</definedName>
    <definedName name="Total_Net_Assets">'[3]Statement of Net Assets'!#REF!</definedName>
    <definedName name="totalassets">'[3]Statement of Net Assets'!#REF!</definedName>
    <definedName name="TotalCFExp">'[5]06'!#REF!</definedName>
    <definedName name="TotalDeddirect" localSheetId="10">#REF!</definedName>
    <definedName name="TotalDeddirect" localSheetId="2">#REF!</definedName>
    <definedName name="TotalDeddirect">#REF!</definedName>
    <definedName name="totalnetassets" localSheetId="10">'[3]Statement of Net Assets'!#REF!</definedName>
    <definedName name="totalnetassets" localSheetId="2">'[3]Statement of Net Assets'!#REF!</definedName>
    <definedName name="totalnetassets">'[3]Statement of Net Assets'!#REF!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'[7]EXHIBIT A'!#REF!</definedName>
    <definedName name="XREF_COLUMN_10" hidden="1">'[7]EXHIBIT H'!#REF!</definedName>
    <definedName name="XREF_COLUMN_11" hidden="1">'[7]EXHIBIT I'!#REF!</definedName>
    <definedName name="XREF_COLUMN_12" hidden="1">'[7]EXHIBIT I'!#REF!</definedName>
    <definedName name="XREF_COLUMN_13" hidden="1">'[7]EXHIBIT J'!#REF!</definedName>
    <definedName name="XREF_COLUMN_14" hidden="1">'[7]EXHIBIT I'!#REF!</definedName>
    <definedName name="XREF_COLUMN_15" hidden="1">'[7]EXHIBIT J'!#REF!</definedName>
    <definedName name="XREF_COLUMN_16" hidden="1">'[7]EXHIBIT I'!#REF!</definedName>
    <definedName name="XREF_COLUMN_17" hidden="1">'[7]EXHIBIT J'!#REF!</definedName>
    <definedName name="XREF_COLUMN_2" hidden="1">'[7]EXHIBIT B'!#REF!</definedName>
    <definedName name="XREF_COLUMN_3" hidden="1">'[7]EXHIBIT G'!#REF!</definedName>
    <definedName name="XREF_COLUMN_4" hidden="1">'[7]EXHIBIT H'!#REF!</definedName>
    <definedName name="XREF_COLUMN_5" hidden="1">'[7]EXHIBIT G'!#REF!</definedName>
    <definedName name="XREF_COLUMN_6" hidden="1">'[7]EXHIBIT H'!#REF!</definedName>
    <definedName name="XREF_COLUMN_7" hidden="1">'[7]EXHIBIT G'!#REF!</definedName>
    <definedName name="XREF_COLUMN_8" hidden="1">'[7]EXHIBIT H'!#REF!</definedName>
    <definedName name="XREF_COLUMN_9" hidden="1">'[7]EXHIBIT G'!#REF!</definedName>
    <definedName name="XRefColumnsCount" hidden="1">45</definedName>
    <definedName name="XRefCopy100Row" localSheetId="10" hidden="1">#REF!</definedName>
    <definedName name="XRefCopy100Row" localSheetId="2" hidden="1">#REF!</definedName>
    <definedName name="XRefCopy100Row" hidden="1">#REF!</definedName>
    <definedName name="XRefCopy101Row" localSheetId="10" hidden="1">#REF!</definedName>
    <definedName name="XRefCopy101Row" localSheetId="2" hidden="1">#REF!</definedName>
    <definedName name="XRefCopy101Row" hidden="1">#REF!</definedName>
    <definedName name="XRefCopy102Row" localSheetId="10" hidden="1">#REF!</definedName>
    <definedName name="XRefCopy102Row" localSheetId="2" hidden="1">#REF!</definedName>
    <definedName name="XRefCopy102Row" hidden="1">#REF!</definedName>
    <definedName name="XRefCopy103Row" localSheetId="10" hidden="1">#REF!</definedName>
    <definedName name="XRefCopy103Row" localSheetId="2" hidden="1">#REF!</definedName>
    <definedName name="XRefCopy103Row" hidden="1">#REF!</definedName>
    <definedName name="XRefCopy104Row" localSheetId="10" hidden="1">#REF!</definedName>
    <definedName name="XRefCopy104Row" localSheetId="2" hidden="1">#REF!</definedName>
    <definedName name="XRefCopy104Row" hidden="1">#REF!</definedName>
    <definedName name="XRefCopy105Row" localSheetId="10" hidden="1">#REF!</definedName>
    <definedName name="XRefCopy105Row" localSheetId="2" hidden="1">#REF!</definedName>
    <definedName name="XRefCopy105Row" hidden="1">#REF!</definedName>
    <definedName name="XRefCopy106Row" localSheetId="10" hidden="1">#REF!</definedName>
    <definedName name="XRefCopy106Row" localSheetId="2" hidden="1">#REF!</definedName>
    <definedName name="XRefCopy106Row" hidden="1">#REF!</definedName>
    <definedName name="XRefCopy107Row" localSheetId="10" hidden="1">#REF!</definedName>
    <definedName name="XRefCopy107Row" localSheetId="2" hidden="1">#REF!</definedName>
    <definedName name="XRefCopy107Row" hidden="1">#REF!</definedName>
    <definedName name="XRefCopy108Row" localSheetId="10" hidden="1">#REF!</definedName>
    <definedName name="XRefCopy108Row" localSheetId="2" hidden="1">#REF!</definedName>
    <definedName name="XRefCopy108Row" hidden="1">#REF!</definedName>
    <definedName name="XRefCopy109Row" localSheetId="10" hidden="1">#REF!</definedName>
    <definedName name="XRefCopy109Row" localSheetId="2" hidden="1">#REF!</definedName>
    <definedName name="XRefCopy109Row" hidden="1">#REF!</definedName>
    <definedName name="XRefCopy10Row" localSheetId="10" hidden="1">#REF!</definedName>
    <definedName name="XRefCopy10Row" localSheetId="2" hidden="1">#REF!</definedName>
    <definedName name="XRefCopy10Row" hidden="1">#REF!</definedName>
    <definedName name="XRefCopy110Row" localSheetId="10" hidden="1">#REF!</definedName>
    <definedName name="XRefCopy110Row" localSheetId="2" hidden="1">#REF!</definedName>
    <definedName name="XRefCopy110Row" hidden="1">#REF!</definedName>
    <definedName name="XRefCopy111Row" localSheetId="10" hidden="1">#REF!</definedName>
    <definedName name="XRefCopy111Row" localSheetId="2" hidden="1">#REF!</definedName>
    <definedName name="XRefCopy111Row" hidden="1">#REF!</definedName>
    <definedName name="XRefCopy112Row" localSheetId="10" hidden="1">#REF!</definedName>
    <definedName name="XRefCopy112Row" localSheetId="2" hidden="1">#REF!</definedName>
    <definedName name="XRefCopy112Row" hidden="1">#REF!</definedName>
    <definedName name="XRefCopy113Row" localSheetId="10" hidden="1">#REF!</definedName>
    <definedName name="XRefCopy113Row" localSheetId="2" hidden="1">#REF!</definedName>
    <definedName name="XRefCopy113Row" hidden="1">#REF!</definedName>
    <definedName name="XRefCopy114Row" localSheetId="10" hidden="1">#REF!</definedName>
    <definedName name="XRefCopy114Row" localSheetId="2" hidden="1">#REF!</definedName>
    <definedName name="XRefCopy114Row" hidden="1">#REF!</definedName>
    <definedName name="XRefCopy115Row" localSheetId="10" hidden="1">#REF!</definedName>
    <definedName name="XRefCopy115Row" localSheetId="2" hidden="1">#REF!</definedName>
    <definedName name="XRefCopy115Row" hidden="1">#REF!</definedName>
    <definedName name="XRefCopy116Row" localSheetId="10" hidden="1">#REF!</definedName>
    <definedName name="XRefCopy116Row" localSheetId="2" hidden="1">#REF!</definedName>
    <definedName name="XRefCopy116Row" hidden="1">#REF!</definedName>
    <definedName name="XRefCopy117Row" localSheetId="10" hidden="1">#REF!</definedName>
    <definedName name="XRefCopy117Row" localSheetId="2" hidden="1">#REF!</definedName>
    <definedName name="XRefCopy117Row" hidden="1">#REF!</definedName>
    <definedName name="XRefCopy118Row" localSheetId="10" hidden="1">#REF!</definedName>
    <definedName name="XRefCopy118Row" localSheetId="2" hidden="1">#REF!</definedName>
    <definedName name="XRefCopy118Row" hidden="1">#REF!</definedName>
    <definedName name="XRefCopy119Row" localSheetId="10" hidden="1">#REF!</definedName>
    <definedName name="XRefCopy119Row" localSheetId="2" hidden="1">#REF!</definedName>
    <definedName name="XRefCopy119Row" hidden="1">#REF!</definedName>
    <definedName name="XRefCopy11Row" localSheetId="10" hidden="1">#REF!</definedName>
    <definedName name="XRefCopy11Row" localSheetId="2" hidden="1">#REF!</definedName>
    <definedName name="XRefCopy11Row" hidden="1">#REF!</definedName>
    <definedName name="XRefCopy120Row" localSheetId="10" hidden="1">#REF!</definedName>
    <definedName name="XRefCopy120Row" localSheetId="2" hidden="1">#REF!</definedName>
    <definedName name="XRefCopy120Row" hidden="1">#REF!</definedName>
    <definedName name="XRefCopy121Row" localSheetId="10" hidden="1">#REF!</definedName>
    <definedName name="XRefCopy121Row" localSheetId="2" hidden="1">#REF!</definedName>
    <definedName name="XRefCopy121Row" hidden="1">#REF!</definedName>
    <definedName name="XRefCopy122Row" localSheetId="10" hidden="1">#REF!</definedName>
    <definedName name="XRefCopy122Row" localSheetId="2" hidden="1">#REF!</definedName>
    <definedName name="XRefCopy122Row" hidden="1">#REF!</definedName>
    <definedName name="XRefCopy123Row" localSheetId="10" hidden="1">#REF!</definedName>
    <definedName name="XRefCopy123Row" localSheetId="2" hidden="1">#REF!</definedName>
    <definedName name="XRefCopy123Row" hidden="1">#REF!</definedName>
    <definedName name="XRefCopy124Row" localSheetId="10" hidden="1">#REF!</definedName>
    <definedName name="XRefCopy124Row" localSheetId="2" hidden="1">#REF!</definedName>
    <definedName name="XRefCopy124Row" hidden="1">#REF!</definedName>
    <definedName name="XRefCopy125Row" localSheetId="10" hidden="1">#REF!</definedName>
    <definedName name="XRefCopy125Row" localSheetId="2" hidden="1">#REF!</definedName>
    <definedName name="XRefCopy125Row" hidden="1">#REF!</definedName>
    <definedName name="XRefCopy126Row" localSheetId="10" hidden="1">#REF!</definedName>
    <definedName name="XRefCopy126Row" localSheetId="2" hidden="1">#REF!</definedName>
    <definedName name="XRefCopy126Row" hidden="1">#REF!</definedName>
    <definedName name="XRefCopy127Row" localSheetId="10" hidden="1">#REF!</definedName>
    <definedName name="XRefCopy127Row" localSheetId="2" hidden="1">#REF!</definedName>
    <definedName name="XRefCopy127Row" hidden="1">#REF!</definedName>
    <definedName name="XRefCopy128Row" localSheetId="10" hidden="1">#REF!</definedName>
    <definedName name="XRefCopy128Row" localSheetId="2" hidden="1">#REF!</definedName>
    <definedName name="XRefCopy128Row" hidden="1">#REF!</definedName>
    <definedName name="XRefCopy129Row" localSheetId="10" hidden="1">#REF!</definedName>
    <definedName name="XRefCopy129Row" localSheetId="2" hidden="1">#REF!</definedName>
    <definedName name="XRefCopy129Row" hidden="1">#REF!</definedName>
    <definedName name="XRefCopy12Row" localSheetId="10" hidden="1">#REF!</definedName>
    <definedName name="XRefCopy12Row" localSheetId="2" hidden="1">#REF!</definedName>
    <definedName name="XRefCopy12Row" hidden="1">#REF!</definedName>
    <definedName name="XRefCopy130Row" localSheetId="10" hidden="1">#REF!</definedName>
    <definedName name="XRefCopy130Row" localSheetId="2" hidden="1">#REF!</definedName>
    <definedName name="XRefCopy130Row" hidden="1">#REF!</definedName>
    <definedName name="XRefCopy131Row" localSheetId="10" hidden="1">#REF!</definedName>
    <definedName name="XRefCopy131Row" localSheetId="2" hidden="1">#REF!</definedName>
    <definedName name="XRefCopy131Row" hidden="1">#REF!</definedName>
    <definedName name="XRefCopy132Row" localSheetId="10" hidden="1">#REF!</definedName>
    <definedName name="XRefCopy132Row" localSheetId="2" hidden="1">#REF!</definedName>
    <definedName name="XRefCopy132Row" hidden="1">#REF!</definedName>
    <definedName name="XRefCopy133Row" localSheetId="10" hidden="1">#REF!</definedName>
    <definedName name="XRefCopy133Row" localSheetId="2" hidden="1">#REF!</definedName>
    <definedName name="XRefCopy133Row" hidden="1">#REF!</definedName>
    <definedName name="XRefCopy134Row" localSheetId="10" hidden="1">#REF!</definedName>
    <definedName name="XRefCopy134Row" localSheetId="2" hidden="1">#REF!</definedName>
    <definedName name="XRefCopy134Row" hidden="1">#REF!</definedName>
    <definedName name="XRefCopy135Row" localSheetId="10" hidden="1">#REF!</definedName>
    <definedName name="XRefCopy135Row" localSheetId="2" hidden="1">#REF!</definedName>
    <definedName name="XRefCopy135Row" hidden="1">#REF!</definedName>
    <definedName name="XRefCopy136Row" localSheetId="10" hidden="1">#REF!</definedName>
    <definedName name="XRefCopy136Row" localSheetId="2" hidden="1">#REF!</definedName>
    <definedName name="XRefCopy136Row" hidden="1">#REF!</definedName>
    <definedName name="XRefCopy137Row" localSheetId="10" hidden="1">#REF!</definedName>
    <definedName name="XRefCopy137Row" localSheetId="2" hidden="1">#REF!</definedName>
    <definedName name="XRefCopy137Row" hidden="1">#REF!</definedName>
    <definedName name="XRefCopy138Row" localSheetId="10" hidden="1">#REF!</definedName>
    <definedName name="XRefCopy138Row" localSheetId="2" hidden="1">#REF!</definedName>
    <definedName name="XRefCopy138Row" hidden="1">#REF!</definedName>
    <definedName name="XRefCopy139Row" localSheetId="10" hidden="1">#REF!</definedName>
    <definedName name="XRefCopy139Row" localSheetId="2" hidden="1">#REF!</definedName>
    <definedName name="XRefCopy139Row" hidden="1">#REF!</definedName>
    <definedName name="XRefCopy13Row" localSheetId="10" hidden="1">#REF!</definedName>
    <definedName name="XRefCopy13Row" localSheetId="2" hidden="1">#REF!</definedName>
    <definedName name="XRefCopy13Row" hidden="1">#REF!</definedName>
    <definedName name="XRefCopy140Row" localSheetId="10" hidden="1">#REF!</definedName>
    <definedName name="XRefCopy140Row" localSheetId="2" hidden="1">#REF!</definedName>
    <definedName name="XRefCopy140Row" hidden="1">#REF!</definedName>
    <definedName name="XRefCopy141Row" localSheetId="10" hidden="1">#REF!</definedName>
    <definedName name="XRefCopy141Row" localSheetId="2" hidden="1">#REF!</definedName>
    <definedName name="XRefCopy141Row" hidden="1">#REF!</definedName>
    <definedName name="XRefCopy142Row" localSheetId="10" hidden="1">[7]XREF!#REF!</definedName>
    <definedName name="XRefCopy142Row" localSheetId="2" hidden="1">[7]XREF!#REF!</definedName>
    <definedName name="XRefCopy142Row" hidden="1">[7]XREF!#REF!</definedName>
    <definedName name="XRefCopy143Row" localSheetId="10" hidden="1">[7]XREF!#REF!</definedName>
    <definedName name="XRefCopy143Row" localSheetId="2" hidden="1">[7]XREF!#REF!</definedName>
    <definedName name="XRefCopy143Row" hidden="1">[7]XREF!#REF!</definedName>
    <definedName name="XRefCopy145Row" localSheetId="10" hidden="1">[7]XREF!#REF!</definedName>
    <definedName name="XRefCopy145Row" localSheetId="2" hidden="1">[7]XREF!#REF!</definedName>
    <definedName name="XRefCopy145Row" hidden="1">[7]XREF!#REF!</definedName>
    <definedName name="XRefCopy146Row" localSheetId="10" hidden="1">[7]XREF!#REF!</definedName>
    <definedName name="XRefCopy146Row" localSheetId="2" hidden="1">[7]XREF!#REF!</definedName>
    <definedName name="XRefCopy146Row" hidden="1">[7]XREF!#REF!</definedName>
    <definedName name="XRefCopy149Row" hidden="1">[7]XREF!#REF!</definedName>
    <definedName name="XRefCopy14Row" localSheetId="10" hidden="1">#REF!</definedName>
    <definedName name="XRefCopy14Row" localSheetId="2" hidden="1">#REF!</definedName>
    <definedName name="XRefCopy14Row" hidden="1">#REF!</definedName>
    <definedName name="XRefCopy151Row" localSheetId="10" hidden="1">[7]XREF!#REF!</definedName>
    <definedName name="XRefCopy151Row" localSheetId="2" hidden="1">[7]XREF!#REF!</definedName>
    <definedName name="XRefCopy151Row" hidden="1">[7]XREF!#REF!</definedName>
    <definedName name="XRefCopy152Row" hidden="1">[7]XREF!#REF!</definedName>
    <definedName name="XRefCopy155Row" hidden="1">[7]XREF!#REF!</definedName>
    <definedName name="XRefCopy156Row" hidden="1">[7]XREF!#REF!</definedName>
    <definedName name="XRefCopy159Row" hidden="1">[7]XREF!#REF!</definedName>
    <definedName name="XRefCopy15Row" localSheetId="10" hidden="1">#REF!</definedName>
    <definedName name="XRefCopy15Row" localSheetId="2" hidden="1">#REF!</definedName>
    <definedName name="XRefCopy15Row" hidden="1">#REF!</definedName>
    <definedName name="XRefCopy161Row" localSheetId="10" hidden="1">[7]XREF!#REF!</definedName>
    <definedName name="XRefCopy161Row" localSheetId="2" hidden="1">[7]XREF!#REF!</definedName>
    <definedName name="XRefCopy161Row" hidden="1">[7]XREF!#REF!</definedName>
    <definedName name="XRefCopy163Row" hidden="1">[7]XREF!#REF!</definedName>
    <definedName name="XRefCopy165Row" hidden="1">[7]XREF!#REF!</definedName>
    <definedName name="XRefCopy167Row" hidden="1">[7]XREF!#REF!</definedName>
    <definedName name="XRefCopy169Row" hidden="1">[7]XREF!#REF!</definedName>
    <definedName name="XRefCopy16Row" localSheetId="10" hidden="1">#REF!</definedName>
    <definedName name="XRefCopy16Row" localSheetId="2" hidden="1">#REF!</definedName>
    <definedName name="XRefCopy16Row" hidden="1">#REF!</definedName>
    <definedName name="XRefCopy171Row" localSheetId="10" hidden="1">[7]XREF!#REF!</definedName>
    <definedName name="XRefCopy171Row" localSheetId="2" hidden="1">[7]XREF!#REF!</definedName>
    <definedName name="XRefCopy171Row" hidden="1">[7]XREF!#REF!</definedName>
    <definedName name="XRefCopy174Row" hidden="1">[7]XREF!#REF!</definedName>
    <definedName name="XRefCopy176Row" hidden="1">[7]XREF!#REF!</definedName>
    <definedName name="XRefCopy177Row" hidden="1">[7]XREF!#REF!</definedName>
    <definedName name="XRefCopy178Row" hidden="1">[7]XREF!#REF!</definedName>
    <definedName name="XRefCopy17Row" localSheetId="10" hidden="1">#REF!</definedName>
    <definedName name="XRefCopy17Row" localSheetId="2" hidden="1">#REF!</definedName>
    <definedName name="XRefCopy17Row" hidden="1">#REF!</definedName>
    <definedName name="XRefCopy18Row" localSheetId="10" hidden="1">#REF!</definedName>
    <definedName name="XRefCopy18Row" localSheetId="2" hidden="1">#REF!</definedName>
    <definedName name="XRefCopy18Row" hidden="1">#REF!</definedName>
    <definedName name="XRefCopy19Row" localSheetId="10" hidden="1">#REF!</definedName>
    <definedName name="XRefCopy19Row" localSheetId="2" hidden="1">#REF!</definedName>
    <definedName name="XRefCopy19Row" hidden="1">#REF!</definedName>
    <definedName name="XRefCopy1Row" localSheetId="10" hidden="1">#REF!</definedName>
    <definedName name="XRefCopy1Row" localSheetId="2" hidden="1">#REF!</definedName>
    <definedName name="XRefCopy1Row" hidden="1">#REF!</definedName>
    <definedName name="XRefCopy20Row" localSheetId="10" hidden="1">#REF!</definedName>
    <definedName name="XRefCopy20Row" localSheetId="2" hidden="1">#REF!</definedName>
    <definedName name="XRefCopy20Row" hidden="1">#REF!</definedName>
    <definedName name="XRefCopy21Row" localSheetId="10" hidden="1">#REF!</definedName>
    <definedName name="XRefCopy21Row" localSheetId="2" hidden="1">#REF!</definedName>
    <definedName name="XRefCopy21Row" hidden="1">#REF!</definedName>
    <definedName name="XRefCopy22Row" localSheetId="10" hidden="1">#REF!</definedName>
    <definedName name="XRefCopy22Row" localSheetId="2" hidden="1">#REF!</definedName>
    <definedName name="XRefCopy22Row" hidden="1">#REF!</definedName>
    <definedName name="XRefCopy23Row" localSheetId="10" hidden="1">#REF!</definedName>
    <definedName name="XRefCopy23Row" localSheetId="2" hidden="1">#REF!</definedName>
    <definedName name="XRefCopy23Row" hidden="1">#REF!</definedName>
    <definedName name="XRefCopy24Row" localSheetId="10" hidden="1">#REF!</definedName>
    <definedName name="XRefCopy24Row" localSheetId="2" hidden="1">#REF!</definedName>
    <definedName name="XRefCopy24Row" hidden="1">#REF!</definedName>
    <definedName name="XRefCopy25Row" localSheetId="10" hidden="1">#REF!</definedName>
    <definedName name="XRefCopy25Row" localSheetId="2" hidden="1">#REF!</definedName>
    <definedName name="XRefCopy25Row" hidden="1">#REF!</definedName>
    <definedName name="XRefCopy26Row" localSheetId="10" hidden="1">#REF!</definedName>
    <definedName name="XRefCopy26Row" localSheetId="2" hidden="1">#REF!</definedName>
    <definedName name="XRefCopy26Row" hidden="1">#REF!</definedName>
    <definedName name="XRefCopy27Row" localSheetId="10" hidden="1">#REF!</definedName>
    <definedName name="XRefCopy27Row" localSheetId="2" hidden="1">#REF!</definedName>
    <definedName name="XRefCopy27Row" hidden="1">#REF!</definedName>
    <definedName name="XRefCopy28Row" localSheetId="10" hidden="1">#REF!</definedName>
    <definedName name="XRefCopy28Row" localSheetId="2" hidden="1">#REF!</definedName>
    <definedName name="XRefCopy28Row" hidden="1">#REF!</definedName>
    <definedName name="XRefCopy29Row" localSheetId="10" hidden="1">#REF!</definedName>
    <definedName name="XRefCopy29Row" localSheetId="2" hidden="1">#REF!</definedName>
    <definedName name="XRefCopy29Row" hidden="1">#REF!</definedName>
    <definedName name="XRefCopy2Row" localSheetId="10" hidden="1">#REF!</definedName>
    <definedName name="XRefCopy2Row" localSheetId="2" hidden="1">#REF!</definedName>
    <definedName name="XRefCopy2Row" hidden="1">#REF!</definedName>
    <definedName name="XRefCopy30Row" localSheetId="10" hidden="1">#REF!</definedName>
    <definedName name="XRefCopy30Row" localSheetId="2" hidden="1">#REF!</definedName>
    <definedName name="XRefCopy30Row" hidden="1">#REF!</definedName>
    <definedName name="XRefCopy31Row" localSheetId="10" hidden="1">#REF!</definedName>
    <definedName name="XRefCopy31Row" localSheetId="2" hidden="1">#REF!</definedName>
    <definedName name="XRefCopy31Row" hidden="1">#REF!</definedName>
    <definedName name="XRefCopy32Row" localSheetId="10" hidden="1">#REF!</definedName>
    <definedName name="XRefCopy32Row" localSheetId="2" hidden="1">#REF!</definedName>
    <definedName name="XRefCopy32Row" hidden="1">#REF!</definedName>
    <definedName name="XRefCopy33Row" localSheetId="10" hidden="1">#REF!</definedName>
    <definedName name="XRefCopy33Row" localSheetId="2" hidden="1">#REF!</definedName>
    <definedName name="XRefCopy33Row" hidden="1">#REF!</definedName>
    <definedName name="XRefCopy34Row" localSheetId="10" hidden="1">#REF!</definedName>
    <definedName name="XRefCopy34Row" localSheetId="2" hidden="1">#REF!</definedName>
    <definedName name="XRefCopy34Row" hidden="1">#REF!</definedName>
    <definedName name="XRefCopy35Row" localSheetId="10" hidden="1">#REF!</definedName>
    <definedName name="XRefCopy35Row" localSheetId="2" hidden="1">#REF!</definedName>
    <definedName name="XRefCopy35Row" hidden="1">#REF!</definedName>
    <definedName name="XRefCopy36Row" localSheetId="10" hidden="1">#REF!</definedName>
    <definedName name="XRefCopy36Row" localSheetId="2" hidden="1">#REF!</definedName>
    <definedName name="XRefCopy36Row" hidden="1">#REF!</definedName>
    <definedName name="XRefCopy37Row" localSheetId="10" hidden="1">#REF!</definedName>
    <definedName name="XRefCopy37Row" localSheetId="2" hidden="1">#REF!</definedName>
    <definedName name="XRefCopy37Row" hidden="1">#REF!</definedName>
    <definedName name="XRefCopy38Row" localSheetId="10" hidden="1">#REF!</definedName>
    <definedName name="XRefCopy38Row" localSheetId="2" hidden="1">#REF!</definedName>
    <definedName name="XRefCopy38Row" hidden="1">#REF!</definedName>
    <definedName name="XRefCopy39Row" localSheetId="10" hidden="1">#REF!</definedName>
    <definedName name="XRefCopy39Row" localSheetId="2" hidden="1">#REF!</definedName>
    <definedName name="XRefCopy39Row" hidden="1">#REF!</definedName>
    <definedName name="XRefCopy3Row" localSheetId="10" hidden="1">#REF!</definedName>
    <definedName name="XRefCopy3Row" localSheetId="2" hidden="1">#REF!</definedName>
    <definedName name="XRefCopy3Row" hidden="1">#REF!</definedName>
    <definedName name="XRefCopy40Row" localSheetId="10" hidden="1">#REF!</definedName>
    <definedName name="XRefCopy40Row" localSheetId="2" hidden="1">#REF!</definedName>
    <definedName name="XRefCopy40Row" hidden="1">#REF!</definedName>
    <definedName name="XRefCopy41Row" localSheetId="10" hidden="1">#REF!</definedName>
    <definedName name="XRefCopy41Row" localSheetId="2" hidden="1">#REF!</definedName>
    <definedName name="XRefCopy41Row" hidden="1">#REF!</definedName>
    <definedName name="XRefCopy42Row" localSheetId="10" hidden="1">#REF!</definedName>
    <definedName name="XRefCopy42Row" localSheetId="2" hidden="1">#REF!</definedName>
    <definedName name="XRefCopy42Row" hidden="1">#REF!</definedName>
    <definedName name="XRefCopy43Row" localSheetId="10" hidden="1">#REF!</definedName>
    <definedName name="XRefCopy43Row" localSheetId="2" hidden="1">#REF!</definedName>
    <definedName name="XRefCopy43Row" hidden="1">#REF!</definedName>
    <definedName name="XRefCopy44Row" localSheetId="10" hidden="1">#REF!</definedName>
    <definedName name="XRefCopy44Row" localSheetId="2" hidden="1">#REF!</definedName>
    <definedName name="XRefCopy44Row" hidden="1">#REF!</definedName>
    <definedName name="XRefCopy45Row" localSheetId="10" hidden="1">#REF!</definedName>
    <definedName name="XRefCopy45Row" localSheetId="2" hidden="1">#REF!</definedName>
    <definedName name="XRefCopy45Row" hidden="1">#REF!</definedName>
    <definedName name="XRefCopy46Row" localSheetId="10" hidden="1">#REF!</definedName>
    <definedName name="XRefCopy46Row" localSheetId="2" hidden="1">#REF!</definedName>
    <definedName name="XRefCopy46Row" hidden="1">#REF!</definedName>
    <definedName name="XRefCopy47Row" localSheetId="10" hidden="1">#REF!</definedName>
    <definedName name="XRefCopy47Row" localSheetId="2" hidden="1">#REF!</definedName>
    <definedName name="XRefCopy47Row" hidden="1">#REF!</definedName>
    <definedName name="XRefCopy48Row" localSheetId="10" hidden="1">#REF!</definedName>
    <definedName name="XRefCopy48Row" localSheetId="2" hidden="1">#REF!</definedName>
    <definedName name="XRefCopy48Row" hidden="1">#REF!</definedName>
    <definedName name="XRefCopy49Row" localSheetId="10" hidden="1">#REF!</definedName>
    <definedName name="XRefCopy49Row" localSheetId="2" hidden="1">#REF!</definedName>
    <definedName name="XRefCopy49Row" hidden="1">#REF!</definedName>
    <definedName name="XRefCopy4Row" localSheetId="10" hidden="1">#REF!</definedName>
    <definedName name="XRefCopy4Row" localSheetId="2" hidden="1">#REF!</definedName>
    <definedName name="XRefCopy4Row" hidden="1">#REF!</definedName>
    <definedName name="XRefCopy50Row" localSheetId="10" hidden="1">#REF!</definedName>
    <definedName name="XRefCopy50Row" localSheetId="2" hidden="1">#REF!</definedName>
    <definedName name="XRefCopy50Row" hidden="1">#REF!</definedName>
    <definedName name="XRefCopy51Row" localSheetId="10" hidden="1">#REF!</definedName>
    <definedName name="XRefCopy51Row" localSheetId="2" hidden="1">#REF!</definedName>
    <definedName name="XRefCopy51Row" hidden="1">#REF!</definedName>
    <definedName name="XRefCopy52Row" localSheetId="10" hidden="1">#REF!</definedName>
    <definedName name="XRefCopy52Row" localSheetId="2" hidden="1">#REF!</definedName>
    <definedName name="XRefCopy52Row" hidden="1">#REF!</definedName>
    <definedName name="XRefCopy53Row" localSheetId="10" hidden="1">#REF!</definedName>
    <definedName name="XRefCopy53Row" localSheetId="2" hidden="1">#REF!</definedName>
    <definedName name="XRefCopy53Row" hidden="1">#REF!</definedName>
    <definedName name="XRefCopy54Row" localSheetId="10" hidden="1">#REF!</definedName>
    <definedName name="XRefCopy54Row" localSheetId="2" hidden="1">#REF!</definedName>
    <definedName name="XRefCopy54Row" hidden="1">#REF!</definedName>
    <definedName name="XRefCopy55Row" localSheetId="10" hidden="1">#REF!</definedName>
    <definedName name="XRefCopy55Row" localSheetId="2" hidden="1">#REF!</definedName>
    <definedName name="XRefCopy55Row" hidden="1">#REF!</definedName>
    <definedName name="XRefCopy56Row" localSheetId="10" hidden="1">#REF!</definedName>
    <definedName name="XRefCopy56Row" localSheetId="2" hidden="1">#REF!</definedName>
    <definedName name="XRefCopy56Row" hidden="1">#REF!</definedName>
    <definedName name="XRefCopy57Row" localSheetId="10" hidden="1">#REF!</definedName>
    <definedName name="XRefCopy57Row" localSheetId="2" hidden="1">#REF!</definedName>
    <definedName name="XRefCopy57Row" hidden="1">#REF!</definedName>
    <definedName name="XRefCopy58Row" localSheetId="10" hidden="1">#REF!</definedName>
    <definedName name="XRefCopy58Row" localSheetId="2" hidden="1">#REF!</definedName>
    <definedName name="XRefCopy58Row" hidden="1">#REF!</definedName>
    <definedName name="XRefCopy59Row" localSheetId="10" hidden="1">#REF!</definedName>
    <definedName name="XRefCopy59Row" localSheetId="2" hidden="1">#REF!</definedName>
    <definedName name="XRefCopy59Row" hidden="1">#REF!</definedName>
    <definedName name="XRefCopy5Row" localSheetId="10" hidden="1">#REF!</definedName>
    <definedName name="XRefCopy5Row" localSheetId="2" hidden="1">#REF!</definedName>
    <definedName name="XRefCopy5Row" hidden="1">#REF!</definedName>
    <definedName name="XRefCopy60Row" localSheetId="10" hidden="1">#REF!</definedName>
    <definedName name="XRefCopy60Row" localSheetId="2" hidden="1">#REF!</definedName>
    <definedName name="XRefCopy60Row" hidden="1">#REF!</definedName>
    <definedName name="XRefCopy61Row" localSheetId="10" hidden="1">#REF!</definedName>
    <definedName name="XRefCopy61Row" localSheetId="2" hidden="1">#REF!</definedName>
    <definedName name="XRefCopy61Row" hidden="1">#REF!</definedName>
    <definedName name="XRefCopy62Row" localSheetId="10" hidden="1">#REF!</definedName>
    <definedName name="XRefCopy62Row" localSheetId="2" hidden="1">#REF!</definedName>
    <definedName name="XRefCopy62Row" hidden="1">#REF!</definedName>
    <definedName name="XRefCopy63Row" localSheetId="10" hidden="1">#REF!</definedName>
    <definedName name="XRefCopy63Row" localSheetId="2" hidden="1">#REF!</definedName>
    <definedName name="XRefCopy63Row" hidden="1">#REF!</definedName>
    <definedName name="XRefCopy64Row" localSheetId="10" hidden="1">#REF!</definedName>
    <definedName name="XRefCopy64Row" localSheetId="2" hidden="1">#REF!</definedName>
    <definedName name="XRefCopy64Row" hidden="1">#REF!</definedName>
    <definedName name="XRefCopy65Row" localSheetId="10" hidden="1">#REF!</definedName>
    <definedName name="XRefCopy65Row" localSheetId="2" hidden="1">#REF!</definedName>
    <definedName name="XRefCopy65Row" hidden="1">#REF!</definedName>
    <definedName name="XRefCopy66Row" localSheetId="10" hidden="1">#REF!</definedName>
    <definedName name="XRefCopy66Row" localSheetId="2" hidden="1">#REF!</definedName>
    <definedName name="XRefCopy66Row" hidden="1">#REF!</definedName>
    <definedName name="XRefCopy67Row" localSheetId="10" hidden="1">#REF!</definedName>
    <definedName name="XRefCopy67Row" localSheetId="2" hidden="1">#REF!</definedName>
    <definedName name="XRefCopy67Row" hidden="1">#REF!</definedName>
    <definedName name="XRefCopy68Row" localSheetId="10" hidden="1">#REF!</definedName>
    <definedName name="XRefCopy68Row" localSheetId="2" hidden="1">#REF!</definedName>
    <definedName name="XRefCopy68Row" hidden="1">#REF!</definedName>
    <definedName name="XRefCopy69Row" localSheetId="10" hidden="1">#REF!</definedName>
    <definedName name="XRefCopy69Row" localSheetId="2" hidden="1">#REF!</definedName>
    <definedName name="XRefCopy69Row" hidden="1">#REF!</definedName>
    <definedName name="XRefCopy6Row" localSheetId="10" hidden="1">#REF!</definedName>
    <definedName name="XRefCopy6Row" localSheetId="2" hidden="1">#REF!</definedName>
    <definedName name="XRefCopy6Row" hidden="1">#REF!</definedName>
    <definedName name="XRefCopy70Row" localSheetId="10" hidden="1">#REF!</definedName>
    <definedName name="XRefCopy70Row" localSheetId="2" hidden="1">#REF!</definedName>
    <definedName name="XRefCopy70Row" hidden="1">#REF!</definedName>
    <definedName name="XRefCopy71Row" localSheetId="10" hidden="1">#REF!</definedName>
    <definedName name="XRefCopy71Row" localSheetId="2" hidden="1">#REF!</definedName>
    <definedName name="XRefCopy71Row" hidden="1">#REF!</definedName>
    <definedName name="XRefCopy72Row" localSheetId="10" hidden="1">#REF!</definedName>
    <definedName name="XRefCopy72Row" localSheetId="2" hidden="1">#REF!</definedName>
    <definedName name="XRefCopy72Row" hidden="1">#REF!</definedName>
    <definedName name="XRefCopy73Row" localSheetId="10" hidden="1">#REF!</definedName>
    <definedName name="XRefCopy73Row" localSheetId="2" hidden="1">#REF!</definedName>
    <definedName name="XRefCopy73Row" hidden="1">#REF!</definedName>
    <definedName name="XRefCopy74Row" localSheetId="10" hidden="1">#REF!</definedName>
    <definedName name="XRefCopy74Row" localSheetId="2" hidden="1">#REF!</definedName>
    <definedName name="XRefCopy74Row" hidden="1">#REF!</definedName>
    <definedName name="XRefCopy75Row" localSheetId="10" hidden="1">#REF!</definedName>
    <definedName name="XRefCopy75Row" localSheetId="2" hidden="1">#REF!</definedName>
    <definedName name="XRefCopy75Row" hidden="1">#REF!</definedName>
    <definedName name="XRefCopy76Row" localSheetId="10" hidden="1">#REF!</definedName>
    <definedName name="XRefCopy76Row" localSheetId="2" hidden="1">#REF!</definedName>
    <definedName name="XRefCopy76Row" hidden="1">#REF!</definedName>
    <definedName name="XRefCopy77Row" localSheetId="10" hidden="1">#REF!</definedName>
    <definedName name="XRefCopy77Row" localSheetId="2" hidden="1">#REF!</definedName>
    <definedName name="XRefCopy77Row" hidden="1">#REF!</definedName>
    <definedName name="XRefCopy78Row" localSheetId="10" hidden="1">#REF!</definedName>
    <definedName name="XRefCopy78Row" localSheetId="2" hidden="1">#REF!</definedName>
    <definedName name="XRefCopy78Row" hidden="1">#REF!</definedName>
    <definedName name="XRefCopy79Row" localSheetId="10" hidden="1">#REF!</definedName>
    <definedName name="XRefCopy79Row" localSheetId="2" hidden="1">#REF!</definedName>
    <definedName name="XRefCopy79Row" hidden="1">#REF!</definedName>
    <definedName name="XRefCopy7Row" localSheetId="10" hidden="1">#REF!</definedName>
    <definedName name="XRefCopy7Row" localSheetId="2" hidden="1">#REF!</definedName>
    <definedName name="XRefCopy7Row" hidden="1">#REF!</definedName>
    <definedName name="XRefCopy80Row" localSheetId="10" hidden="1">#REF!</definedName>
    <definedName name="XRefCopy80Row" localSheetId="2" hidden="1">#REF!</definedName>
    <definedName name="XRefCopy80Row" hidden="1">#REF!</definedName>
    <definedName name="XRefCopy81Row" localSheetId="10" hidden="1">#REF!</definedName>
    <definedName name="XRefCopy81Row" localSheetId="2" hidden="1">#REF!</definedName>
    <definedName name="XRefCopy81Row" hidden="1">#REF!</definedName>
    <definedName name="XRefCopy82Row" localSheetId="10" hidden="1">#REF!</definedName>
    <definedName name="XRefCopy82Row" localSheetId="2" hidden="1">#REF!</definedName>
    <definedName name="XRefCopy82Row" hidden="1">#REF!</definedName>
    <definedName name="XRefCopy83Row" localSheetId="10" hidden="1">#REF!</definedName>
    <definedName name="XRefCopy83Row" localSheetId="2" hidden="1">#REF!</definedName>
    <definedName name="XRefCopy83Row" hidden="1">#REF!</definedName>
    <definedName name="XRefCopy84Row" localSheetId="10" hidden="1">#REF!</definedName>
    <definedName name="XRefCopy84Row" localSheetId="2" hidden="1">#REF!</definedName>
    <definedName name="XRefCopy84Row" hidden="1">#REF!</definedName>
    <definedName name="XRefCopy85Row" localSheetId="10" hidden="1">#REF!</definedName>
    <definedName name="XRefCopy85Row" localSheetId="2" hidden="1">#REF!</definedName>
    <definedName name="XRefCopy85Row" hidden="1">#REF!</definedName>
    <definedName name="XRefCopy86Row" localSheetId="10" hidden="1">#REF!</definedName>
    <definedName name="XRefCopy86Row" localSheetId="2" hidden="1">#REF!</definedName>
    <definedName name="XRefCopy86Row" hidden="1">#REF!</definedName>
    <definedName name="XRefCopy87Row" localSheetId="10" hidden="1">#REF!</definedName>
    <definedName name="XRefCopy87Row" localSheetId="2" hidden="1">#REF!</definedName>
    <definedName name="XRefCopy87Row" hidden="1">#REF!</definedName>
    <definedName name="XRefCopy88Row" localSheetId="10" hidden="1">#REF!</definedName>
    <definedName name="XRefCopy88Row" localSheetId="2" hidden="1">#REF!</definedName>
    <definedName name="XRefCopy88Row" hidden="1">#REF!</definedName>
    <definedName name="XRefCopy89Row" localSheetId="10" hidden="1">#REF!</definedName>
    <definedName name="XRefCopy89Row" localSheetId="2" hidden="1">#REF!</definedName>
    <definedName name="XRefCopy89Row" hidden="1">#REF!</definedName>
    <definedName name="XRefCopy8Row" localSheetId="10" hidden="1">#REF!</definedName>
    <definedName name="XRefCopy8Row" localSheetId="2" hidden="1">#REF!</definedName>
    <definedName name="XRefCopy8Row" hidden="1">#REF!</definedName>
    <definedName name="XRefCopy90Row" localSheetId="10" hidden="1">#REF!</definedName>
    <definedName name="XRefCopy90Row" localSheetId="2" hidden="1">#REF!</definedName>
    <definedName name="XRefCopy90Row" hidden="1">#REF!</definedName>
    <definedName name="XRefCopy91Row" localSheetId="10" hidden="1">#REF!</definedName>
    <definedName name="XRefCopy91Row" localSheetId="2" hidden="1">#REF!</definedName>
    <definedName name="XRefCopy91Row" hidden="1">#REF!</definedName>
    <definedName name="XRefCopy92Row" localSheetId="10" hidden="1">#REF!</definedName>
    <definedName name="XRefCopy92Row" localSheetId="2" hidden="1">#REF!</definedName>
    <definedName name="XRefCopy92Row" hidden="1">#REF!</definedName>
    <definedName name="XRefCopy93Row" localSheetId="10" hidden="1">#REF!</definedName>
    <definedName name="XRefCopy93Row" localSheetId="2" hidden="1">#REF!</definedName>
    <definedName name="XRefCopy93Row" hidden="1">#REF!</definedName>
    <definedName name="XRefCopy94Row" localSheetId="10" hidden="1">#REF!</definedName>
    <definedName name="XRefCopy94Row" localSheetId="2" hidden="1">#REF!</definedName>
    <definedName name="XRefCopy94Row" hidden="1">#REF!</definedName>
    <definedName name="XRefCopy95Row" localSheetId="10" hidden="1">#REF!</definedName>
    <definedName name="XRefCopy95Row" localSheetId="2" hidden="1">#REF!</definedName>
    <definedName name="XRefCopy95Row" hidden="1">#REF!</definedName>
    <definedName name="XRefCopy96Row" localSheetId="10" hidden="1">#REF!</definedName>
    <definedName name="XRefCopy96Row" localSheetId="2" hidden="1">#REF!</definedName>
    <definedName name="XRefCopy96Row" hidden="1">#REF!</definedName>
    <definedName name="XRefCopy97Row" localSheetId="10" hidden="1">#REF!</definedName>
    <definedName name="XRefCopy97Row" localSheetId="2" hidden="1">#REF!</definedName>
    <definedName name="XRefCopy97Row" hidden="1">#REF!</definedName>
    <definedName name="XRefCopy98Row" localSheetId="10" hidden="1">#REF!</definedName>
    <definedName name="XRefCopy98Row" localSheetId="2" hidden="1">#REF!</definedName>
    <definedName name="XRefCopy98Row" hidden="1">#REF!</definedName>
    <definedName name="XRefCopy99Row" localSheetId="10" hidden="1">#REF!</definedName>
    <definedName name="XRefCopy99Row" localSheetId="2" hidden="1">#REF!</definedName>
    <definedName name="XRefCopy99Row" hidden="1">#REF!</definedName>
    <definedName name="XRefCopy9Row" localSheetId="10" hidden="1">#REF!</definedName>
    <definedName name="XRefCopy9Row" localSheetId="2" hidden="1">#REF!</definedName>
    <definedName name="XRefCopy9Row" hidden="1">#REF!</definedName>
    <definedName name="XRefCopyRangeCount" hidden="1">186</definedName>
    <definedName name="XRefPaste100Row" localSheetId="10" hidden="1">#REF!</definedName>
    <definedName name="XRefPaste100Row" localSheetId="2" hidden="1">#REF!</definedName>
    <definedName name="XRefPaste100Row" hidden="1">#REF!</definedName>
    <definedName name="XRefPaste101Row" localSheetId="10" hidden="1">#REF!</definedName>
    <definedName name="XRefPaste101Row" localSheetId="2" hidden="1">#REF!</definedName>
    <definedName name="XRefPaste101Row" hidden="1">#REF!</definedName>
    <definedName name="XRefPaste102Row" localSheetId="10" hidden="1">#REF!</definedName>
    <definedName name="XRefPaste102Row" localSheetId="2" hidden="1">#REF!</definedName>
    <definedName name="XRefPaste102Row" hidden="1">#REF!</definedName>
    <definedName name="XRefPaste103Row" localSheetId="10" hidden="1">#REF!</definedName>
    <definedName name="XRefPaste103Row" localSheetId="2" hidden="1">#REF!</definedName>
    <definedName name="XRefPaste103Row" hidden="1">#REF!</definedName>
    <definedName name="XRefPaste104Row" localSheetId="10" hidden="1">#REF!</definedName>
    <definedName name="XRefPaste104Row" localSheetId="2" hidden="1">#REF!</definedName>
    <definedName name="XRefPaste104Row" hidden="1">#REF!</definedName>
    <definedName name="XRefPaste105Row" localSheetId="10" hidden="1">#REF!</definedName>
    <definedName name="XRefPaste105Row" localSheetId="2" hidden="1">#REF!</definedName>
    <definedName name="XRefPaste105Row" hidden="1">#REF!</definedName>
    <definedName name="XRefPaste106Row" localSheetId="10" hidden="1">#REF!</definedName>
    <definedName name="XRefPaste106Row" localSheetId="2" hidden="1">#REF!</definedName>
    <definedName name="XRefPaste106Row" hidden="1">#REF!</definedName>
    <definedName name="XRefPaste107Row" localSheetId="10" hidden="1">#REF!</definedName>
    <definedName name="XRefPaste107Row" localSheetId="2" hidden="1">#REF!</definedName>
    <definedName name="XRefPaste107Row" hidden="1">#REF!</definedName>
    <definedName name="XRefPaste108Row" localSheetId="10" hidden="1">#REF!</definedName>
    <definedName name="XRefPaste108Row" localSheetId="2" hidden="1">#REF!</definedName>
    <definedName name="XRefPaste108Row" hidden="1">#REF!</definedName>
    <definedName name="XRefPaste109Row" localSheetId="10" hidden="1">#REF!</definedName>
    <definedName name="XRefPaste109Row" localSheetId="2" hidden="1">#REF!</definedName>
    <definedName name="XRefPaste109Row" hidden="1">#REF!</definedName>
    <definedName name="XRefPaste10Row" localSheetId="10" hidden="1">#REF!</definedName>
    <definedName name="XRefPaste10Row" localSheetId="2" hidden="1">#REF!</definedName>
    <definedName name="XRefPaste10Row" hidden="1">#REF!</definedName>
    <definedName name="XRefPaste110Row" localSheetId="10" hidden="1">#REF!</definedName>
    <definedName name="XRefPaste110Row" localSheetId="2" hidden="1">#REF!</definedName>
    <definedName name="XRefPaste110Row" hidden="1">#REF!</definedName>
    <definedName name="XRefPaste111Row" localSheetId="10" hidden="1">#REF!</definedName>
    <definedName name="XRefPaste111Row" localSheetId="2" hidden="1">#REF!</definedName>
    <definedName name="XRefPaste111Row" hidden="1">#REF!</definedName>
    <definedName name="XRefPaste112Row" localSheetId="10" hidden="1">#REF!</definedName>
    <definedName name="XRefPaste112Row" localSheetId="2" hidden="1">#REF!</definedName>
    <definedName name="XRefPaste112Row" hidden="1">#REF!</definedName>
    <definedName name="XRefPaste113Row" localSheetId="10" hidden="1">#REF!</definedName>
    <definedName name="XRefPaste113Row" localSheetId="2" hidden="1">#REF!</definedName>
    <definedName name="XRefPaste113Row" hidden="1">#REF!</definedName>
    <definedName name="XRefPaste114Row" localSheetId="10" hidden="1">#REF!</definedName>
    <definedName name="XRefPaste114Row" localSheetId="2" hidden="1">#REF!</definedName>
    <definedName name="XRefPaste114Row" hidden="1">#REF!</definedName>
    <definedName name="XRefPaste115Row" localSheetId="10" hidden="1">#REF!</definedName>
    <definedName name="XRefPaste115Row" localSheetId="2" hidden="1">#REF!</definedName>
    <definedName name="XRefPaste115Row" hidden="1">#REF!</definedName>
    <definedName name="XRefPaste116Row" localSheetId="10" hidden="1">#REF!</definedName>
    <definedName name="XRefPaste116Row" localSheetId="2" hidden="1">#REF!</definedName>
    <definedName name="XRefPaste116Row" hidden="1">#REF!</definedName>
    <definedName name="XRefPaste117Row" localSheetId="10" hidden="1">#REF!</definedName>
    <definedName name="XRefPaste117Row" localSheetId="2" hidden="1">#REF!</definedName>
    <definedName name="XRefPaste117Row" hidden="1">#REF!</definedName>
    <definedName name="XRefPaste118Row" localSheetId="10" hidden="1">#REF!</definedName>
    <definedName name="XRefPaste118Row" localSheetId="2" hidden="1">#REF!</definedName>
    <definedName name="XRefPaste118Row" hidden="1">#REF!</definedName>
    <definedName name="XRefPaste119Row" localSheetId="10" hidden="1">#REF!</definedName>
    <definedName name="XRefPaste119Row" localSheetId="2" hidden="1">#REF!</definedName>
    <definedName name="XRefPaste119Row" hidden="1">#REF!</definedName>
    <definedName name="XRefPaste11Row" localSheetId="10" hidden="1">#REF!</definedName>
    <definedName name="XRefPaste11Row" localSheetId="2" hidden="1">#REF!</definedName>
    <definedName name="XRefPaste11Row" hidden="1">#REF!</definedName>
    <definedName name="XRefPaste120Row" localSheetId="10" hidden="1">#REF!</definedName>
    <definedName name="XRefPaste120Row" localSheetId="2" hidden="1">#REF!</definedName>
    <definedName name="XRefPaste120Row" hidden="1">#REF!</definedName>
    <definedName name="XRefPaste121Row" localSheetId="10" hidden="1">#REF!</definedName>
    <definedName name="XRefPaste121Row" localSheetId="2" hidden="1">#REF!</definedName>
    <definedName name="XRefPaste121Row" hidden="1">#REF!</definedName>
    <definedName name="XRefPaste122Row" localSheetId="10" hidden="1">#REF!</definedName>
    <definedName name="XRefPaste122Row" localSheetId="2" hidden="1">#REF!</definedName>
    <definedName name="XRefPaste122Row" hidden="1">#REF!</definedName>
    <definedName name="XRefPaste123Row" localSheetId="10" hidden="1">#REF!</definedName>
    <definedName name="XRefPaste123Row" localSheetId="2" hidden="1">#REF!</definedName>
    <definedName name="XRefPaste123Row" hidden="1">#REF!</definedName>
    <definedName name="XRefPaste124Row" localSheetId="10" hidden="1">#REF!</definedName>
    <definedName name="XRefPaste124Row" localSheetId="2" hidden="1">#REF!</definedName>
    <definedName name="XRefPaste124Row" hidden="1">#REF!</definedName>
    <definedName name="XRefPaste125Row" localSheetId="10" hidden="1">#REF!</definedName>
    <definedName name="XRefPaste125Row" localSheetId="2" hidden="1">#REF!</definedName>
    <definedName name="XRefPaste125Row" hidden="1">#REF!</definedName>
    <definedName name="XRefPaste126Row" localSheetId="10" hidden="1">#REF!</definedName>
    <definedName name="XRefPaste126Row" localSheetId="2" hidden="1">#REF!</definedName>
    <definedName name="XRefPaste126Row" hidden="1">#REF!</definedName>
    <definedName name="XRefPaste127Row" localSheetId="10" hidden="1">#REF!</definedName>
    <definedName name="XRefPaste127Row" localSheetId="2" hidden="1">#REF!</definedName>
    <definedName name="XRefPaste127Row" hidden="1">#REF!</definedName>
    <definedName name="XRefPaste128Row" localSheetId="10" hidden="1">#REF!</definedName>
    <definedName name="XRefPaste128Row" localSheetId="2" hidden="1">#REF!</definedName>
    <definedName name="XRefPaste128Row" hidden="1">#REF!</definedName>
    <definedName name="XRefPaste129Row" localSheetId="10" hidden="1">#REF!</definedName>
    <definedName name="XRefPaste129Row" localSheetId="2" hidden="1">#REF!</definedName>
    <definedName name="XRefPaste129Row" hidden="1">#REF!</definedName>
    <definedName name="XRefPaste12Row" localSheetId="10" hidden="1">#REF!</definedName>
    <definedName name="XRefPaste12Row" localSheetId="2" hidden="1">#REF!</definedName>
    <definedName name="XRefPaste12Row" hidden="1">#REF!</definedName>
    <definedName name="XRefPaste130Row" localSheetId="10" hidden="1">#REF!</definedName>
    <definedName name="XRefPaste130Row" localSheetId="2" hidden="1">#REF!</definedName>
    <definedName name="XRefPaste130Row" hidden="1">#REF!</definedName>
    <definedName name="XRefPaste131Row" localSheetId="10" hidden="1">#REF!</definedName>
    <definedName name="XRefPaste131Row" localSheetId="2" hidden="1">#REF!</definedName>
    <definedName name="XRefPaste131Row" hidden="1">#REF!</definedName>
    <definedName name="XRefPaste132Row" localSheetId="10" hidden="1">#REF!</definedName>
    <definedName name="XRefPaste132Row" localSheetId="2" hidden="1">#REF!</definedName>
    <definedName name="XRefPaste132Row" hidden="1">#REF!</definedName>
    <definedName name="XRefPaste133Row" localSheetId="10" hidden="1">#REF!</definedName>
    <definedName name="XRefPaste133Row" localSheetId="2" hidden="1">#REF!</definedName>
    <definedName name="XRefPaste133Row" hidden="1">#REF!</definedName>
    <definedName name="XRefPaste134Row" localSheetId="10" hidden="1">#REF!</definedName>
    <definedName name="XRefPaste134Row" localSheetId="2" hidden="1">#REF!</definedName>
    <definedName name="XRefPaste134Row" hidden="1">#REF!</definedName>
    <definedName name="XRefPaste135Row" localSheetId="10" hidden="1">#REF!</definedName>
    <definedName name="XRefPaste135Row" localSheetId="2" hidden="1">#REF!</definedName>
    <definedName name="XRefPaste135Row" hidden="1">#REF!</definedName>
    <definedName name="XRefPaste136Row" localSheetId="10" hidden="1">#REF!</definedName>
    <definedName name="XRefPaste136Row" localSheetId="2" hidden="1">#REF!</definedName>
    <definedName name="XRefPaste136Row" hidden="1">#REF!</definedName>
    <definedName name="XRefPaste137Row" localSheetId="10" hidden="1">#REF!</definedName>
    <definedName name="XRefPaste137Row" localSheetId="2" hidden="1">#REF!</definedName>
    <definedName name="XRefPaste137Row" hidden="1">#REF!</definedName>
    <definedName name="XRefPaste138Row" localSheetId="10" hidden="1">#REF!</definedName>
    <definedName name="XRefPaste138Row" localSheetId="2" hidden="1">#REF!</definedName>
    <definedName name="XRefPaste138Row" hidden="1">#REF!</definedName>
    <definedName name="XRefPaste139Row" localSheetId="10" hidden="1">#REF!</definedName>
    <definedName name="XRefPaste139Row" localSheetId="2" hidden="1">#REF!</definedName>
    <definedName name="XRefPaste139Row" hidden="1">#REF!</definedName>
    <definedName name="XRefPaste13Row" localSheetId="10" hidden="1">#REF!</definedName>
    <definedName name="XRefPaste13Row" localSheetId="2" hidden="1">#REF!</definedName>
    <definedName name="XRefPaste13Row" hidden="1">#REF!</definedName>
    <definedName name="XRefPaste140Row" localSheetId="10" hidden="1">#REF!</definedName>
    <definedName name="XRefPaste140Row" localSheetId="2" hidden="1">#REF!</definedName>
    <definedName name="XRefPaste140Row" hidden="1">#REF!</definedName>
    <definedName name="XRefPaste141Row" localSheetId="10" hidden="1">#REF!</definedName>
    <definedName name="XRefPaste141Row" localSheetId="2" hidden="1">#REF!</definedName>
    <definedName name="XRefPaste141Row" hidden="1">#REF!</definedName>
    <definedName name="XRefPaste142Row" localSheetId="10" hidden="1">#REF!</definedName>
    <definedName name="XRefPaste142Row" localSheetId="2" hidden="1">#REF!</definedName>
    <definedName name="XRefPaste142Row" hidden="1">#REF!</definedName>
    <definedName name="XRefPaste143Row" localSheetId="10" hidden="1">#REF!</definedName>
    <definedName name="XRefPaste143Row" localSheetId="2" hidden="1">#REF!</definedName>
    <definedName name="XRefPaste143Row" hidden="1">#REF!</definedName>
    <definedName name="XRefPaste144Row" localSheetId="10" hidden="1">#REF!</definedName>
    <definedName name="XRefPaste144Row" localSheetId="2" hidden="1">#REF!</definedName>
    <definedName name="XRefPaste144Row" hidden="1">#REF!</definedName>
    <definedName name="XRefPaste145Row" localSheetId="10" hidden="1">#REF!</definedName>
    <definedName name="XRefPaste145Row" localSheetId="2" hidden="1">#REF!</definedName>
    <definedName name="XRefPaste145Row" hidden="1">#REF!</definedName>
    <definedName name="XRefPaste146Row" localSheetId="10" hidden="1">#REF!</definedName>
    <definedName name="XRefPaste146Row" localSheetId="2" hidden="1">#REF!</definedName>
    <definedName name="XRefPaste146Row" hidden="1">#REF!</definedName>
    <definedName name="XRefPaste147Row" localSheetId="10" hidden="1">#REF!</definedName>
    <definedName name="XRefPaste147Row" localSheetId="2" hidden="1">#REF!</definedName>
    <definedName name="XRefPaste147Row" hidden="1">#REF!</definedName>
    <definedName name="XRefPaste148Row" localSheetId="10" hidden="1">#REF!</definedName>
    <definedName name="XRefPaste148Row" localSheetId="2" hidden="1">#REF!</definedName>
    <definedName name="XRefPaste148Row" hidden="1">#REF!</definedName>
    <definedName name="XRefPaste149Row" localSheetId="10" hidden="1">#REF!</definedName>
    <definedName name="XRefPaste149Row" localSheetId="2" hidden="1">#REF!</definedName>
    <definedName name="XRefPaste149Row" hidden="1">#REF!</definedName>
    <definedName name="XRefPaste14Row" localSheetId="10" hidden="1">#REF!</definedName>
    <definedName name="XRefPaste14Row" localSheetId="2" hidden="1">#REF!</definedName>
    <definedName name="XRefPaste14Row" hidden="1">#REF!</definedName>
    <definedName name="XRefPaste150Row" localSheetId="10" hidden="1">#REF!</definedName>
    <definedName name="XRefPaste150Row" localSheetId="2" hidden="1">#REF!</definedName>
    <definedName name="XRefPaste150Row" hidden="1">#REF!</definedName>
    <definedName name="XRefPaste151Row" localSheetId="10" hidden="1">#REF!</definedName>
    <definedName name="XRefPaste151Row" localSheetId="2" hidden="1">#REF!</definedName>
    <definedName name="XRefPaste151Row" hidden="1">#REF!</definedName>
    <definedName name="XRefPaste152Row" localSheetId="10" hidden="1">#REF!</definedName>
    <definedName name="XRefPaste152Row" localSheetId="2" hidden="1">#REF!</definedName>
    <definedName name="XRefPaste152Row" hidden="1">#REF!</definedName>
    <definedName name="XRefPaste153Row" localSheetId="10" hidden="1">#REF!</definedName>
    <definedName name="XRefPaste153Row" localSheetId="2" hidden="1">#REF!</definedName>
    <definedName name="XRefPaste153Row" hidden="1">#REF!</definedName>
    <definedName name="XRefPaste154Row" localSheetId="10" hidden="1">#REF!</definedName>
    <definedName name="XRefPaste154Row" localSheetId="2" hidden="1">#REF!</definedName>
    <definedName name="XRefPaste154Row" hidden="1">#REF!</definedName>
    <definedName name="XRefPaste155Row" localSheetId="10" hidden="1">#REF!</definedName>
    <definedName name="XRefPaste155Row" localSheetId="2" hidden="1">#REF!</definedName>
    <definedName name="XRefPaste155Row" hidden="1">#REF!</definedName>
    <definedName name="XRefPaste156Row" localSheetId="10" hidden="1">#REF!</definedName>
    <definedName name="XRefPaste156Row" localSheetId="2" hidden="1">#REF!</definedName>
    <definedName name="XRefPaste156Row" hidden="1">#REF!</definedName>
    <definedName name="XRefPaste157Row" localSheetId="10" hidden="1">#REF!</definedName>
    <definedName name="XRefPaste157Row" localSheetId="2" hidden="1">#REF!</definedName>
    <definedName name="XRefPaste157Row" hidden="1">#REF!</definedName>
    <definedName name="XRefPaste158Row" localSheetId="10" hidden="1">#REF!</definedName>
    <definedName name="XRefPaste158Row" localSheetId="2" hidden="1">#REF!</definedName>
    <definedName name="XRefPaste158Row" hidden="1">#REF!</definedName>
    <definedName name="XRefPaste159Row" localSheetId="10" hidden="1">#REF!</definedName>
    <definedName name="XRefPaste159Row" localSheetId="2" hidden="1">#REF!</definedName>
    <definedName name="XRefPaste159Row" hidden="1">#REF!</definedName>
    <definedName name="XRefPaste15Row" localSheetId="10" hidden="1">#REF!</definedName>
    <definedName name="XRefPaste15Row" localSheetId="2" hidden="1">#REF!</definedName>
    <definedName name="XRefPaste15Row" hidden="1">#REF!</definedName>
    <definedName name="XRefPaste160Row" localSheetId="10" hidden="1">#REF!</definedName>
    <definedName name="XRefPaste160Row" localSheetId="2" hidden="1">#REF!</definedName>
    <definedName name="XRefPaste160Row" hidden="1">#REF!</definedName>
    <definedName name="XRefPaste161Row" localSheetId="10" hidden="1">#REF!</definedName>
    <definedName name="XRefPaste161Row" localSheetId="2" hidden="1">#REF!</definedName>
    <definedName name="XRefPaste161Row" hidden="1">#REF!</definedName>
    <definedName name="XRefPaste162Row" localSheetId="10" hidden="1">#REF!</definedName>
    <definedName name="XRefPaste162Row" localSheetId="2" hidden="1">#REF!</definedName>
    <definedName name="XRefPaste162Row" hidden="1">#REF!</definedName>
    <definedName name="XRefPaste163Row" localSheetId="10" hidden="1">#REF!</definedName>
    <definedName name="XRefPaste163Row" localSheetId="2" hidden="1">#REF!</definedName>
    <definedName name="XRefPaste163Row" hidden="1">#REF!</definedName>
    <definedName name="XRefPaste164Row" localSheetId="10" hidden="1">#REF!</definedName>
    <definedName name="XRefPaste164Row" localSheetId="2" hidden="1">#REF!</definedName>
    <definedName name="XRefPaste164Row" hidden="1">#REF!</definedName>
    <definedName name="XRefPaste165Row" localSheetId="10" hidden="1">#REF!</definedName>
    <definedName name="XRefPaste165Row" localSheetId="2" hidden="1">#REF!</definedName>
    <definedName name="XRefPaste165Row" hidden="1">#REF!</definedName>
    <definedName name="XRefPaste166Row" localSheetId="10" hidden="1">#REF!</definedName>
    <definedName name="XRefPaste166Row" localSheetId="2" hidden="1">#REF!</definedName>
    <definedName name="XRefPaste166Row" hidden="1">#REF!</definedName>
    <definedName name="XRefPaste167Row" localSheetId="10" hidden="1">#REF!</definedName>
    <definedName name="XRefPaste167Row" localSheetId="2" hidden="1">#REF!</definedName>
    <definedName name="XRefPaste167Row" hidden="1">#REF!</definedName>
    <definedName name="XRefPaste168Row" localSheetId="10" hidden="1">#REF!</definedName>
    <definedName name="XRefPaste168Row" localSheetId="2" hidden="1">#REF!</definedName>
    <definedName name="XRefPaste168Row" hidden="1">#REF!</definedName>
    <definedName name="XRefPaste169Row" localSheetId="10" hidden="1">#REF!</definedName>
    <definedName name="XRefPaste169Row" localSheetId="2" hidden="1">#REF!</definedName>
    <definedName name="XRefPaste169Row" hidden="1">#REF!</definedName>
    <definedName name="XRefPaste16Row" localSheetId="10" hidden="1">#REF!</definedName>
    <definedName name="XRefPaste16Row" localSheetId="2" hidden="1">#REF!</definedName>
    <definedName name="XRefPaste16Row" hidden="1">#REF!</definedName>
    <definedName name="XRefPaste170Row" localSheetId="10" hidden="1">#REF!</definedName>
    <definedName name="XRefPaste170Row" localSheetId="2" hidden="1">#REF!</definedName>
    <definedName name="XRefPaste170Row" hidden="1">#REF!</definedName>
    <definedName name="XRefPaste171Row" localSheetId="10" hidden="1">#REF!</definedName>
    <definedName name="XRefPaste171Row" localSheetId="2" hidden="1">#REF!</definedName>
    <definedName name="XRefPaste171Row" hidden="1">#REF!</definedName>
    <definedName name="XRefPaste172Row" localSheetId="10" hidden="1">#REF!</definedName>
    <definedName name="XRefPaste172Row" localSheetId="2" hidden="1">#REF!</definedName>
    <definedName name="XRefPaste172Row" hidden="1">#REF!</definedName>
    <definedName name="XRefPaste173Row" localSheetId="10" hidden="1">#REF!</definedName>
    <definedName name="XRefPaste173Row" localSheetId="2" hidden="1">#REF!</definedName>
    <definedName name="XRefPaste173Row" hidden="1">#REF!</definedName>
    <definedName name="XRefPaste174Row" localSheetId="10" hidden="1">#REF!</definedName>
    <definedName name="XRefPaste174Row" localSheetId="2" hidden="1">#REF!</definedName>
    <definedName name="XRefPaste174Row" hidden="1">#REF!</definedName>
    <definedName name="XRefPaste175Row" localSheetId="10" hidden="1">#REF!</definedName>
    <definedName name="XRefPaste175Row" localSheetId="2" hidden="1">#REF!</definedName>
    <definedName name="XRefPaste175Row" hidden="1">#REF!</definedName>
    <definedName name="XRefPaste176Row" localSheetId="10" hidden="1">#REF!</definedName>
    <definedName name="XRefPaste176Row" localSheetId="2" hidden="1">#REF!</definedName>
    <definedName name="XRefPaste176Row" hidden="1">#REF!</definedName>
    <definedName name="XRefPaste177Row" localSheetId="10" hidden="1">#REF!</definedName>
    <definedName name="XRefPaste177Row" localSheetId="2" hidden="1">#REF!</definedName>
    <definedName name="XRefPaste177Row" hidden="1">#REF!</definedName>
    <definedName name="XRefPaste178Row" localSheetId="10" hidden="1">#REF!</definedName>
    <definedName name="XRefPaste178Row" localSheetId="2" hidden="1">#REF!</definedName>
    <definedName name="XRefPaste178Row" hidden="1">#REF!</definedName>
    <definedName name="XRefPaste179Row" localSheetId="10" hidden="1">#REF!</definedName>
    <definedName name="XRefPaste179Row" localSheetId="2" hidden="1">#REF!</definedName>
    <definedName name="XRefPaste179Row" hidden="1">#REF!</definedName>
    <definedName name="XRefPaste17Row" localSheetId="10" hidden="1">#REF!</definedName>
    <definedName name="XRefPaste17Row" localSheetId="2" hidden="1">#REF!</definedName>
    <definedName name="XRefPaste17Row" hidden="1">#REF!</definedName>
    <definedName name="XRefPaste180Row" localSheetId="10" hidden="1">#REF!</definedName>
    <definedName name="XRefPaste180Row" localSheetId="2" hidden="1">#REF!</definedName>
    <definedName name="XRefPaste180Row" hidden="1">#REF!</definedName>
    <definedName name="XRefPaste181Row" localSheetId="10" hidden="1">#REF!</definedName>
    <definedName name="XRefPaste181Row" localSheetId="2" hidden="1">#REF!</definedName>
    <definedName name="XRefPaste181Row" hidden="1">#REF!</definedName>
    <definedName name="XRefPaste182Row" localSheetId="10" hidden="1">#REF!</definedName>
    <definedName name="XRefPaste182Row" localSheetId="2" hidden="1">#REF!</definedName>
    <definedName name="XRefPaste182Row" hidden="1">#REF!</definedName>
    <definedName name="XRefPaste183Row" localSheetId="10" hidden="1">#REF!</definedName>
    <definedName name="XRefPaste183Row" localSheetId="2" hidden="1">#REF!</definedName>
    <definedName name="XRefPaste183Row" hidden="1">#REF!</definedName>
    <definedName name="XRefPaste184Row" localSheetId="10" hidden="1">#REF!</definedName>
    <definedName name="XRefPaste184Row" localSheetId="2" hidden="1">#REF!</definedName>
    <definedName name="XRefPaste184Row" hidden="1">#REF!</definedName>
    <definedName name="XRefPaste185Row" localSheetId="10" hidden="1">#REF!</definedName>
    <definedName name="XRefPaste185Row" localSheetId="2" hidden="1">#REF!</definedName>
    <definedName name="XRefPaste185Row" hidden="1">#REF!</definedName>
    <definedName name="XRefPaste186Row" localSheetId="10" hidden="1">#REF!</definedName>
    <definedName name="XRefPaste186Row" localSheetId="2" hidden="1">#REF!</definedName>
    <definedName name="XRefPaste186Row" hidden="1">#REF!</definedName>
    <definedName name="XRefPaste187Row" localSheetId="10" hidden="1">#REF!</definedName>
    <definedName name="XRefPaste187Row" localSheetId="2" hidden="1">#REF!</definedName>
    <definedName name="XRefPaste187Row" hidden="1">#REF!</definedName>
    <definedName name="XRefPaste188Row" localSheetId="10" hidden="1">#REF!</definedName>
    <definedName name="XRefPaste188Row" localSheetId="2" hidden="1">#REF!</definedName>
    <definedName name="XRefPaste188Row" hidden="1">#REF!</definedName>
    <definedName name="XRefPaste189Row" localSheetId="10" hidden="1">#REF!</definedName>
    <definedName name="XRefPaste189Row" localSheetId="2" hidden="1">#REF!</definedName>
    <definedName name="XRefPaste189Row" hidden="1">#REF!</definedName>
    <definedName name="XRefPaste18Row" localSheetId="10" hidden="1">#REF!</definedName>
    <definedName name="XRefPaste18Row" localSheetId="2" hidden="1">#REF!</definedName>
    <definedName name="XRefPaste18Row" hidden="1">#REF!</definedName>
    <definedName name="XRefPaste190Row" localSheetId="10" hidden="1">#REF!</definedName>
    <definedName name="XRefPaste190Row" localSheetId="2" hidden="1">#REF!</definedName>
    <definedName name="XRefPaste190Row" hidden="1">#REF!</definedName>
    <definedName name="XRefPaste191Row" localSheetId="10" hidden="1">#REF!</definedName>
    <definedName name="XRefPaste191Row" localSheetId="2" hidden="1">#REF!</definedName>
    <definedName name="XRefPaste191Row" hidden="1">#REF!</definedName>
    <definedName name="XRefPaste192Row" localSheetId="10" hidden="1">#REF!</definedName>
    <definedName name="XRefPaste192Row" localSheetId="2" hidden="1">#REF!</definedName>
    <definedName name="XRefPaste192Row" hidden="1">#REF!</definedName>
    <definedName name="XRefPaste193Row" localSheetId="10" hidden="1">#REF!</definedName>
    <definedName name="XRefPaste193Row" localSheetId="2" hidden="1">#REF!</definedName>
    <definedName name="XRefPaste193Row" hidden="1">#REF!</definedName>
    <definedName name="XRefPaste194Row" localSheetId="10" hidden="1">#REF!</definedName>
    <definedName name="XRefPaste194Row" localSheetId="2" hidden="1">#REF!</definedName>
    <definedName name="XRefPaste194Row" hidden="1">#REF!</definedName>
    <definedName name="XRefPaste195Row" localSheetId="10" hidden="1">#REF!</definedName>
    <definedName name="XRefPaste195Row" localSheetId="2" hidden="1">#REF!</definedName>
    <definedName name="XRefPaste195Row" hidden="1">#REF!</definedName>
    <definedName name="XRefPaste196Row" localSheetId="10" hidden="1">#REF!</definedName>
    <definedName name="XRefPaste196Row" localSheetId="2" hidden="1">#REF!</definedName>
    <definedName name="XRefPaste196Row" hidden="1">#REF!</definedName>
    <definedName name="XRefPaste197Row" localSheetId="10" hidden="1">#REF!</definedName>
    <definedName name="XRefPaste197Row" localSheetId="2" hidden="1">#REF!</definedName>
    <definedName name="XRefPaste197Row" hidden="1">#REF!</definedName>
    <definedName name="XRefPaste198Row" localSheetId="10" hidden="1">#REF!</definedName>
    <definedName name="XRefPaste198Row" localSheetId="2" hidden="1">#REF!</definedName>
    <definedName name="XRefPaste198Row" hidden="1">#REF!</definedName>
    <definedName name="XRefPaste199Row" localSheetId="10" hidden="1">#REF!</definedName>
    <definedName name="XRefPaste199Row" localSheetId="2" hidden="1">#REF!</definedName>
    <definedName name="XRefPaste199Row" hidden="1">#REF!</definedName>
    <definedName name="XRefPaste19Row" localSheetId="10" hidden="1">#REF!</definedName>
    <definedName name="XRefPaste19Row" localSheetId="2" hidden="1">#REF!</definedName>
    <definedName name="XRefPaste19Row" hidden="1">#REF!</definedName>
    <definedName name="XRefPaste1Row" localSheetId="10" hidden="1">#REF!</definedName>
    <definedName name="XRefPaste1Row" localSheetId="2" hidden="1">#REF!</definedName>
    <definedName name="XRefPaste1Row" hidden="1">#REF!</definedName>
    <definedName name="XRefPaste200Row" localSheetId="10" hidden="1">#REF!</definedName>
    <definedName name="XRefPaste200Row" localSheetId="2" hidden="1">#REF!</definedName>
    <definedName name="XRefPaste200Row" hidden="1">#REF!</definedName>
    <definedName name="XRefPaste201Row" localSheetId="10" hidden="1">#REF!</definedName>
    <definedName name="XRefPaste201Row" localSheetId="2" hidden="1">#REF!</definedName>
    <definedName name="XRefPaste201Row" hidden="1">#REF!</definedName>
    <definedName name="XRefPaste202Row" localSheetId="10" hidden="1">#REF!</definedName>
    <definedName name="XRefPaste202Row" localSheetId="2" hidden="1">#REF!</definedName>
    <definedName name="XRefPaste202Row" hidden="1">#REF!</definedName>
    <definedName name="XRefPaste203Row" localSheetId="10" hidden="1">#REF!</definedName>
    <definedName name="XRefPaste203Row" localSheetId="2" hidden="1">#REF!</definedName>
    <definedName name="XRefPaste203Row" hidden="1">#REF!</definedName>
    <definedName name="XRefPaste204Row" localSheetId="10" hidden="1">#REF!</definedName>
    <definedName name="XRefPaste204Row" localSheetId="2" hidden="1">#REF!</definedName>
    <definedName name="XRefPaste204Row" hidden="1">#REF!</definedName>
    <definedName name="XRefPaste205Row" localSheetId="10" hidden="1">#REF!</definedName>
    <definedName name="XRefPaste205Row" localSheetId="2" hidden="1">#REF!</definedName>
    <definedName name="XRefPaste205Row" hidden="1">#REF!</definedName>
    <definedName name="XRefPaste206Row" localSheetId="10" hidden="1">#REF!</definedName>
    <definedName name="XRefPaste206Row" localSheetId="2" hidden="1">#REF!</definedName>
    <definedName name="XRefPaste206Row" hidden="1">#REF!</definedName>
    <definedName name="XRefPaste207Row" localSheetId="10" hidden="1">#REF!</definedName>
    <definedName name="XRefPaste207Row" localSheetId="2" hidden="1">#REF!</definedName>
    <definedName name="XRefPaste207Row" hidden="1">#REF!</definedName>
    <definedName name="XRefPaste208Row" localSheetId="10" hidden="1">#REF!</definedName>
    <definedName name="XRefPaste208Row" localSheetId="2" hidden="1">#REF!</definedName>
    <definedName name="XRefPaste208Row" hidden="1">#REF!</definedName>
    <definedName name="XRefPaste209Row" localSheetId="10" hidden="1">#REF!</definedName>
    <definedName name="XRefPaste209Row" localSheetId="2" hidden="1">#REF!</definedName>
    <definedName name="XRefPaste209Row" hidden="1">#REF!</definedName>
    <definedName name="XRefPaste20Row" localSheetId="10" hidden="1">#REF!</definedName>
    <definedName name="XRefPaste20Row" localSheetId="2" hidden="1">#REF!</definedName>
    <definedName name="XRefPaste20Row" hidden="1">#REF!</definedName>
    <definedName name="XRefPaste210Row" localSheetId="10" hidden="1">#REF!</definedName>
    <definedName name="XRefPaste210Row" localSheetId="2" hidden="1">#REF!</definedName>
    <definedName name="XRefPaste210Row" hidden="1">#REF!</definedName>
    <definedName name="XRefPaste211Row" localSheetId="10" hidden="1">[7]XREF!#REF!</definedName>
    <definedName name="XRefPaste211Row" localSheetId="2" hidden="1">[7]XREF!#REF!</definedName>
    <definedName name="XRefPaste211Row" hidden="1">[7]XREF!#REF!</definedName>
    <definedName name="XRefPaste214Row" localSheetId="10" hidden="1">[7]XREF!#REF!</definedName>
    <definedName name="XRefPaste214Row" localSheetId="2" hidden="1">[7]XREF!#REF!</definedName>
    <definedName name="XRefPaste214Row" hidden="1">[7]XREF!#REF!</definedName>
    <definedName name="XRefPaste216Row" localSheetId="10" hidden="1">[7]XREF!#REF!</definedName>
    <definedName name="XRefPaste216Row" localSheetId="2" hidden="1">[7]XREF!#REF!</definedName>
    <definedName name="XRefPaste216Row" hidden="1">[7]XREF!#REF!</definedName>
    <definedName name="XRefPaste217Row" localSheetId="10" hidden="1">[7]XREF!#REF!</definedName>
    <definedName name="XRefPaste217Row" localSheetId="2" hidden="1">[7]XREF!#REF!</definedName>
    <definedName name="XRefPaste217Row" hidden="1">[7]XREF!#REF!</definedName>
    <definedName name="XRefPaste21Row" localSheetId="10" hidden="1">#REF!</definedName>
    <definedName name="XRefPaste21Row" localSheetId="2" hidden="1">#REF!</definedName>
    <definedName name="XRefPaste21Row" hidden="1">#REF!</definedName>
    <definedName name="XRefPaste220Row" localSheetId="10" hidden="1">[7]XREF!#REF!</definedName>
    <definedName name="XRefPaste220Row" localSheetId="2" hidden="1">[7]XREF!#REF!</definedName>
    <definedName name="XRefPaste220Row" hidden="1">[7]XREF!#REF!</definedName>
    <definedName name="XRefPaste222Row" localSheetId="10" hidden="1">[7]XREF!#REF!</definedName>
    <definedName name="XRefPaste222Row" localSheetId="2" hidden="1">[7]XREF!#REF!</definedName>
    <definedName name="XRefPaste222Row" hidden="1">[7]XREF!#REF!</definedName>
    <definedName name="XRefPaste224Row" hidden="1">[7]XREF!#REF!</definedName>
    <definedName name="XRefPaste225Row" hidden="1">[7]XREF!#REF!</definedName>
    <definedName name="XRefPaste228Row" hidden="1">[7]XREF!#REF!</definedName>
    <definedName name="XRefPaste229Row" hidden="1">[7]XREF!#REF!</definedName>
    <definedName name="XRefPaste22Row" localSheetId="10" hidden="1">#REF!</definedName>
    <definedName name="XRefPaste22Row" localSheetId="2" hidden="1">#REF!</definedName>
    <definedName name="XRefPaste22Row" hidden="1">#REF!</definedName>
    <definedName name="XRefPaste230Row" localSheetId="10" hidden="1">[7]XREF!#REF!</definedName>
    <definedName name="XRefPaste230Row" localSheetId="2" hidden="1">[7]XREF!#REF!</definedName>
    <definedName name="XRefPaste230Row" hidden="1">[7]XREF!#REF!</definedName>
    <definedName name="XRefPaste232Row" hidden="1">[7]XREF!#REF!</definedName>
    <definedName name="XRefPaste233Row" hidden="1">[7]XREF!#REF!</definedName>
    <definedName name="XRefPaste236Row" hidden="1">[7]XREF!#REF!</definedName>
    <definedName name="XRefPaste237Row" hidden="1">[7]XREF!#REF!</definedName>
    <definedName name="XRefPaste23Row" localSheetId="10" hidden="1">#REF!</definedName>
    <definedName name="XRefPaste23Row" localSheetId="2" hidden="1">#REF!</definedName>
    <definedName name="XRefPaste23Row" hidden="1">#REF!</definedName>
    <definedName name="XRefPaste240Row" localSheetId="10" hidden="1">[7]XREF!#REF!</definedName>
    <definedName name="XRefPaste240Row" localSheetId="2" hidden="1">[7]XREF!#REF!</definedName>
    <definedName name="XRefPaste240Row" hidden="1">[7]XREF!#REF!</definedName>
    <definedName name="XRefPaste241Row" hidden="1">[7]XREF!#REF!</definedName>
    <definedName name="XRefPaste244Row" hidden="1">[7]XREF!#REF!</definedName>
    <definedName name="XRefPaste245Row" hidden="1">[7]XREF!#REF!</definedName>
    <definedName name="XRefPaste248Row" hidden="1">[7]XREF!#REF!</definedName>
    <definedName name="XRefPaste249Row" hidden="1">[7]XREF!#REF!</definedName>
    <definedName name="XRefPaste24Row" localSheetId="10" hidden="1">#REF!</definedName>
    <definedName name="XRefPaste24Row" localSheetId="2" hidden="1">#REF!</definedName>
    <definedName name="XRefPaste24Row" hidden="1">#REF!</definedName>
    <definedName name="XRefPaste251Row" localSheetId="10" hidden="1">[7]XREF!#REF!</definedName>
    <definedName name="XRefPaste251Row" localSheetId="2" hidden="1">[7]XREF!#REF!</definedName>
    <definedName name="XRefPaste251Row" hidden="1">[7]XREF!#REF!</definedName>
    <definedName name="XRefPaste252Row" hidden="1">[7]XREF!#REF!</definedName>
    <definedName name="XRefPaste255Row" hidden="1">[7]XREF!#REF!</definedName>
    <definedName name="XRefPaste256Row" hidden="1">[7]XREF!#REF!</definedName>
    <definedName name="XRefPaste257Row" hidden="1">[7]XREF!#REF!</definedName>
    <definedName name="XRefPaste258Row" hidden="1">[7]XREF!#REF!</definedName>
    <definedName name="XRefPaste25Row" localSheetId="10" hidden="1">#REF!</definedName>
    <definedName name="XRefPaste25Row" localSheetId="2" hidden="1">#REF!</definedName>
    <definedName name="XRefPaste25Row" hidden="1">#REF!</definedName>
    <definedName name="XRefPaste260Row" localSheetId="10" hidden="1">[7]XREF!#REF!</definedName>
    <definedName name="XRefPaste260Row" localSheetId="2" hidden="1">[7]XREF!#REF!</definedName>
    <definedName name="XRefPaste260Row" hidden="1">[7]XREF!#REF!</definedName>
    <definedName name="XRefPaste26Row" localSheetId="10" hidden="1">#REF!</definedName>
    <definedName name="XRefPaste26Row" localSheetId="2" hidden="1">#REF!</definedName>
    <definedName name="XRefPaste26Row" hidden="1">#REF!</definedName>
    <definedName name="XRefPaste27Row" localSheetId="10" hidden="1">#REF!</definedName>
    <definedName name="XRefPaste27Row" localSheetId="2" hidden="1">#REF!</definedName>
    <definedName name="XRefPaste27Row" hidden="1">#REF!</definedName>
    <definedName name="XRefPaste28Row" localSheetId="10" hidden="1">#REF!</definedName>
    <definedName name="XRefPaste28Row" localSheetId="2" hidden="1">#REF!</definedName>
    <definedName name="XRefPaste28Row" hidden="1">#REF!</definedName>
    <definedName name="XRefPaste29Row" localSheetId="10" hidden="1">#REF!</definedName>
    <definedName name="XRefPaste29Row" localSheetId="2" hidden="1">#REF!</definedName>
    <definedName name="XRefPaste29Row" hidden="1">#REF!</definedName>
    <definedName name="XRefPaste2Row" localSheetId="10" hidden="1">#REF!</definedName>
    <definedName name="XRefPaste2Row" localSheetId="2" hidden="1">#REF!</definedName>
    <definedName name="XRefPaste2Row" hidden="1">#REF!</definedName>
    <definedName name="XRefPaste30Row" localSheetId="10" hidden="1">#REF!</definedName>
    <definedName name="XRefPaste30Row" localSheetId="2" hidden="1">#REF!</definedName>
    <definedName name="XRefPaste30Row" hidden="1">#REF!</definedName>
    <definedName name="XRefPaste31Row" localSheetId="10" hidden="1">#REF!</definedName>
    <definedName name="XRefPaste31Row" localSheetId="2" hidden="1">#REF!</definedName>
    <definedName name="XRefPaste31Row" hidden="1">#REF!</definedName>
    <definedName name="XRefPaste32Row" localSheetId="10" hidden="1">#REF!</definedName>
    <definedName name="XRefPaste32Row" localSheetId="2" hidden="1">#REF!</definedName>
    <definedName name="XRefPaste32Row" hidden="1">#REF!</definedName>
    <definedName name="XRefPaste33Row" localSheetId="10" hidden="1">#REF!</definedName>
    <definedName name="XRefPaste33Row" localSheetId="2" hidden="1">#REF!</definedName>
    <definedName name="XRefPaste33Row" hidden="1">#REF!</definedName>
    <definedName name="XRefPaste34Row" localSheetId="10" hidden="1">#REF!</definedName>
    <definedName name="XRefPaste34Row" localSheetId="2" hidden="1">#REF!</definedName>
    <definedName name="XRefPaste34Row" hidden="1">#REF!</definedName>
    <definedName name="XRefPaste35Row" localSheetId="10" hidden="1">#REF!</definedName>
    <definedName name="XRefPaste35Row" localSheetId="2" hidden="1">#REF!</definedName>
    <definedName name="XRefPaste35Row" hidden="1">#REF!</definedName>
    <definedName name="XRefPaste36Row" localSheetId="10" hidden="1">#REF!</definedName>
    <definedName name="XRefPaste36Row" localSheetId="2" hidden="1">#REF!</definedName>
    <definedName name="XRefPaste36Row" hidden="1">#REF!</definedName>
    <definedName name="XRefPaste37Row" localSheetId="10" hidden="1">#REF!</definedName>
    <definedName name="XRefPaste37Row" localSheetId="2" hidden="1">#REF!</definedName>
    <definedName name="XRefPaste37Row" hidden="1">#REF!</definedName>
    <definedName name="XRefPaste38Row" localSheetId="10" hidden="1">#REF!</definedName>
    <definedName name="XRefPaste38Row" localSheetId="2" hidden="1">#REF!</definedName>
    <definedName name="XRefPaste38Row" hidden="1">#REF!</definedName>
    <definedName name="XRefPaste39Row" localSheetId="10" hidden="1">#REF!</definedName>
    <definedName name="XRefPaste39Row" localSheetId="2" hidden="1">#REF!</definedName>
    <definedName name="XRefPaste39Row" hidden="1">#REF!</definedName>
    <definedName name="XRefPaste3Row" localSheetId="10" hidden="1">#REF!</definedName>
    <definedName name="XRefPaste3Row" localSheetId="2" hidden="1">#REF!</definedName>
    <definedName name="XRefPaste3Row" hidden="1">#REF!</definedName>
    <definedName name="XRefPaste40Row" localSheetId="10" hidden="1">#REF!</definedName>
    <definedName name="XRefPaste40Row" localSheetId="2" hidden="1">#REF!</definedName>
    <definedName name="XRefPaste40Row" hidden="1">#REF!</definedName>
    <definedName name="XRefPaste41Row" localSheetId="10" hidden="1">#REF!</definedName>
    <definedName name="XRefPaste41Row" localSheetId="2" hidden="1">#REF!</definedName>
    <definedName name="XRefPaste41Row" hidden="1">#REF!</definedName>
    <definedName name="XRefPaste42Row" localSheetId="10" hidden="1">#REF!</definedName>
    <definedName name="XRefPaste42Row" localSheetId="2" hidden="1">#REF!</definedName>
    <definedName name="XRefPaste42Row" hidden="1">#REF!</definedName>
    <definedName name="XRefPaste43Row" localSheetId="10" hidden="1">#REF!</definedName>
    <definedName name="XRefPaste43Row" localSheetId="2" hidden="1">#REF!</definedName>
    <definedName name="XRefPaste43Row" hidden="1">#REF!</definedName>
    <definedName name="XRefPaste44Row" localSheetId="10" hidden="1">#REF!</definedName>
    <definedName name="XRefPaste44Row" localSheetId="2" hidden="1">#REF!</definedName>
    <definedName name="XRefPaste44Row" hidden="1">#REF!</definedName>
    <definedName name="XRefPaste45Row" localSheetId="10" hidden="1">#REF!</definedName>
    <definedName name="XRefPaste45Row" localSheetId="2" hidden="1">#REF!</definedName>
    <definedName name="XRefPaste45Row" hidden="1">#REF!</definedName>
    <definedName name="XRefPaste46Row" localSheetId="10" hidden="1">#REF!</definedName>
    <definedName name="XRefPaste46Row" localSheetId="2" hidden="1">#REF!</definedName>
    <definedName name="XRefPaste46Row" hidden="1">#REF!</definedName>
    <definedName name="XRefPaste47Row" localSheetId="10" hidden="1">#REF!</definedName>
    <definedName name="XRefPaste47Row" localSheetId="2" hidden="1">#REF!</definedName>
    <definedName name="XRefPaste47Row" hidden="1">#REF!</definedName>
    <definedName name="XRefPaste48Row" localSheetId="10" hidden="1">#REF!</definedName>
    <definedName name="XRefPaste48Row" localSheetId="2" hidden="1">#REF!</definedName>
    <definedName name="XRefPaste48Row" hidden="1">#REF!</definedName>
    <definedName name="XRefPaste49Row" localSheetId="10" hidden="1">#REF!</definedName>
    <definedName name="XRefPaste49Row" localSheetId="2" hidden="1">#REF!</definedName>
    <definedName name="XRefPaste49Row" hidden="1">#REF!</definedName>
    <definedName name="XRefPaste4Row" localSheetId="10" hidden="1">#REF!</definedName>
    <definedName name="XRefPaste4Row" localSheetId="2" hidden="1">#REF!</definedName>
    <definedName name="XRefPaste4Row" hidden="1">#REF!</definedName>
    <definedName name="XRefPaste50Row" localSheetId="10" hidden="1">#REF!</definedName>
    <definedName name="XRefPaste50Row" localSheetId="2" hidden="1">#REF!</definedName>
    <definedName name="XRefPaste50Row" hidden="1">#REF!</definedName>
    <definedName name="XRefPaste51Row" localSheetId="10" hidden="1">#REF!</definedName>
    <definedName name="XRefPaste51Row" localSheetId="2" hidden="1">#REF!</definedName>
    <definedName name="XRefPaste51Row" hidden="1">#REF!</definedName>
    <definedName name="XRefPaste52Row" localSheetId="10" hidden="1">#REF!</definedName>
    <definedName name="XRefPaste52Row" localSheetId="2" hidden="1">#REF!</definedName>
    <definedName name="XRefPaste52Row" hidden="1">#REF!</definedName>
    <definedName name="XRefPaste53Row" localSheetId="10" hidden="1">#REF!</definedName>
    <definedName name="XRefPaste53Row" localSheetId="2" hidden="1">#REF!</definedName>
    <definedName name="XRefPaste53Row" hidden="1">#REF!</definedName>
    <definedName name="XRefPaste54Row" localSheetId="10" hidden="1">#REF!</definedName>
    <definedName name="XRefPaste54Row" localSheetId="2" hidden="1">#REF!</definedName>
    <definedName name="XRefPaste54Row" hidden="1">#REF!</definedName>
    <definedName name="XRefPaste55Row" localSheetId="10" hidden="1">#REF!</definedName>
    <definedName name="XRefPaste55Row" localSheetId="2" hidden="1">#REF!</definedName>
    <definedName name="XRefPaste55Row" hidden="1">#REF!</definedName>
    <definedName name="XRefPaste56Row" localSheetId="10" hidden="1">#REF!</definedName>
    <definedName name="XRefPaste56Row" localSheetId="2" hidden="1">#REF!</definedName>
    <definedName name="XRefPaste56Row" hidden="1">#REF!</definedName>
    <definedName name="XRefPaste57Row" localSheetId="10" hidden="1">#REF!</definedName>
    <definedName name="XRefPaste57Row" localSheetId="2" hidden="1">#REF!</definedName>
    <definedName name="XRefPaste57Row" hidden="1">#REF!</definedName>
    <definedName name="XRefPaste58Row" localSheetId="10" hidden="1">#REF!</definedName>
    <definedName name="XRefPaste58Row" localSheetId="2" hidden="1">#REF!</definedName>
    <definedName name="XRefPaste58Row" hidden="1">#REF!</definedName>
    <definedName name="XRefPaste59Row" localSheetId="10" hidden="1">#REF!</definedName>
    <definedName name="XRefPaste59Row" localSheetId="2" hidden="1">#REF!</definedName>
    <definedName name="XRefPaste59Row" hidden="1">#REF!</definedName>
    <definedName name="XRefPaste5Row" localSheetId="10" hidden="1">#REF!</definedName>
    <definedName name="XRefPaste5Row" localSheetId="2" hidden="1">#REF!</definedName>
    <definedName name="XRefPaste5Row" hidden="1">#REF!</definedName>
    <definedName name="XRefPaste60Row" localSheetId="10" hidden="1">#REF!</definedName>
    <definedName name="XRefPaste60Row" localSheetId="2" hidden="1">#REF!</definedName>
    <definedName name="XRefPaste60Row" hidden="1">#REF!</definedName>
    <definedName name="XRefPaste61Row" localSheetId="10" hidden="1">#REF!</definedName>
    <definedName name="XRefPaste61Row" localSheetId="2" hidden="1">#REF!</definedName>
    <definedName name="XRefPaste61Row" hidden="1">#REF!</definedName>
    <definedName name="XRefPaste62Row" localSheetId="10" hidden="1">#REF!</definedName>
    <definedName name="XRefPaste62Row" localSheetId="2" hidden="1">#REF!</definedName>
    <definedName name="XRefPaste62Row" hidden="1">#REF!</definedName>
    <definedName name="XRefPaste63Row" localSheetId="10" hidden="1">#REF!</definedName>
    <definedName name="XRefPaste63Row" localSheetId="2" hidden="1">#REF!</definedName>
    <definedName name="XRefPaste63Row" hidden="1">#REF!</definedName>
    <definedName name="XRefPaste64Row" localSheetId="10" hidden="1">#REF!</definedName>
    <definedName name="XRefPaste64Row" localSheetId="2" hidden="1">#REF!</definedName>
    <definedName name="XRefPaste64Row" hidden="1">#REF!</definedName>
    <definedName name="XRefPaste65Row" localSheetId="10" hidden="1">#REF!</definedName>
    <definedName name="XRefPaste65Row" localSheetId="2" hidden="1">#REF!</definedName>
    <definedName name="XRefPaste65Row" hidden="1">#REF!</definedName>
    <definedName name="XRefPaste66Row" localSheetId="10" hidden="1">#REF!</definedName>
    <definedName name="XRefPaste66Row" localSheetId="2" hidden="1">#REF!</definedName>
    <definedName name="XRefPaste66Row" hidden="1">#REF!</definedName>
    <definedName name="XRefPaste67Row" localSheetId="10" hidden="1">#REF!</definedName>
    <definedName name="XRefPaste67Row" localSheetId="2" hidden="1">#REF!</definedName>
    <definedName name="XRefPaste67Row" hidden="1">#REF!</definedName>
    <definedName name="XRefPaste68Row" localSheetId="10" hidden="1">#REF!</definedName>
    <definedName name="XRefPaste68Row" localSheetId="2" hidden="1">#REF!</definedName>
    <definedName name="XRefPaste68Row" hidden="1">#REF!</definedName>
    <definedName name="XRefPaste69Row" localSheetId="10" hidden="1">#REF!</definedName>
    <definedName name="XRefPaste69Row" localSheetId="2" hidden="1">#REF!</definedName>
    <definedName name="XRefPaste69Row" hidden="1">#REF!</definedName>
    <definedName name="XRefPaste6Row" localSheetId="10" hidden="1">#REF!</definedName>
    <definedName name="XRefPaste6Row" localSheetId="2" hidden="1">#REF!</definedName>
    <definedName name="XRefPaste6Row" hidden="1">#REF!</definedName>
    <definedName name="XRefPaste70Row" localSheetId="10" hidden="1">#REF!</definedName>
    <definedName name="XRefPaste70Row" localSheetId="2" hidden="1">#REF!</definedName>
    <definedName name="XRefPaste70Row" hidden="1">#REF!</definedName>
    <definedName name="XRefPaste71Row" localSheetId="10" hidden="1">#REF!</definedName>
    <definedName name="XRefPaste71Row" localSheetId="2" hidden="1">#REF!</definedName>
    <definedName name="XRefPaste71Row" hidden="1">#REF!</definedName>
    <definedName name="XRefPaste72Row" localSheetId="10" hidden="1">#REF!</definedName>
    <definedName name="XRefPaste72Row" localSheetId="2" hidden="1">#REF!</definedName>
    <definedName name="XRefPaste72Row" hidden="1">#REF!</definedName>
    <definedName name="XRefPaste73Row" localSheetId="10" hidden="1">#REF!</definedName>
    <definedName name="XRefPaste73Row" localSheetId="2" hidden="1">#REF!</definedName>
    <definedName name="XRefPaste73Row" hidden="1">#REF!</definedName>
    <definedName name="XRefPaste74Row" localSheetId="10" hidden="1">#REF!</definedName>
    <definedName name="XRefPaste74Row" localSheetId="2" hidden="1">#REF!</definedName>
    <definedName name="XRefPaste74Row" hidden="1">#REF!</definedName>
    <definedName name="XRefPaste75Row" localSheetId="10" hidden="1">#REF!</definedName>
    <definedName name="XRefPaste75Row" localSheetId="2" hidden="1">#REF!</definedName>
    <definedName name="XRefPaste75Row" hidden="1">#REF!</definedName>
    <definedName name="XRefPaste76Row" localSheetId="10" hidden="1">#REF!</definedName>
    <definedName name="XRefPaste76Row" localSheetId="2" hidden="1">#REF!</definedName>
    <definedName name="XRefPaste76Row" hidden="1">#REF!</definedName>
    <definedName name="XRefPaste77Row" localSheetId="10" hidden="1">#REF!</definedName>
    <definedName name="XRefPaste77Row" localSheetId="2" hidden="1">#REF!</definedName>
    <definedName name="XRefPaste77Row" hidden="1">#REF!</definedName>
    <definedName name="XRefPaste78Row" localSheetId="10" hidden="1">#REF!</definedName>
    <definedName name="XRefPaste78Row" localSheetId="2" hidden="1">#REF!</definedName>
    <definedName name="XRefPaste78Row" hidden="1">#REF!</definedName>
    <definedName name="XRefPaste79Row" localSheetId="10" hidden="1">#REF!</definedName>
    <definedName name="XRefPaste79Row" localSheetId="2" hidden="1">#REF!</definedName>
    <definedName name="XRefPaste79Row" hidden="1">#REF!</definedName>
    <definedName name="XRefPaste7Row" localSheetId="10" hidden="1">#REF!</definedName>
    <definedName name="XRefPaste7Row" localSheetId="2" hidden="1">#REF!</definedName>
    <definedName name="XRefPaste7Row" hidden="1">#REF!</definedName>
    <definedName name="XRefPaste80Row" localSheetId="10" hidden="1">#REF!</definedName>
    <definedName name="XRefPaste80Row" localSheetId="2" hidden="1">#REF!</definedName>
    <definedName name="XRefPaste80Row" hidden="1">#REF!</definedName>
    <definedName name="XRefPaste81Row" localSheetId="10" hidden="1">#REF!</definedName>
    <definedName name="XRefPaste81Row" localSheetId="2" hidden="1">#REF!</definedName>
    <definedName name="XRefPaste81Row" hidden="1">#REF!</definedName>
    <definedName name="XRefPaste82Row" localSheetId="10" hidden="1">#REF!</definedName>
    <definedName name="XRefPaste82Row" localSheetId="2" hidden="1">#REF!</definedName>
    <definedName name="XRefPaste82Row" hidden="1">#REF!</definedName>
    <definedName name="XRefPaste83Row" localSheetId="10" hidden="1">#REF!</definedName>
    <definedName name="XRefPaste83Row" localSheetId="2" hidden="1">#REF!</definedName>
    <definedName name="XRefPaste83Row" hidden="1">#REF!</definedName>
    <definedName name="XRefPaste84Row" localSheetId="10" hidden="1">#REF!</definedName>
    <definedName name="XRefPaste84Row" localSheetId="2" hidden="1">#REF!</definedName>
    <definedName name="XRefPaste84Row" hidden="1">#REF!</definedName>
    <definedName name="XRefPaste85Row" localSheetId="10" hidden="1">#REF!</definedName>
    <definedName name="XRefPaste85Row" localSheetId="2" hidden="1">#REF!</definedName>
    <definedName name="XRefPaste85Row" hidden="1">#REF!</definedName>
    <definedName name="XRefPaste86Row" localSheetId="10" hidden="1">#REF!</definedName>
    <definedName name="XRefPaste86Row" localSheetId="2" hidden="1">#REF!</definedName>
    <definedName name="XRefPaste86Row" hidden="1">#REF!</definedName>
    <definedName name="XRefPaste87Row" localSheetId="10" hidden="1">#REF!</definedName>
    <definedName name="XRefPaste87Row" localSheetId="2" hidden="1">#REF!</definedName>
    <definedName name="XRefPaste87Row" hidden="1">#REF!</definedName>
    <definedName name="XRefPaste88Row" localSheetId="10" hidden="1">#REF!</definedName>
    <definedName name="XRefPaste88Row" localSheetId="2" hidden="1">#REF!</definedName>
    <definedName name="XRefPaste88Row" hidden="1">#REF!</definedName>
    <definedName name="XRefPaste89Row" localSheetId="10" hidden="1">#REF!</definedName>
    <definedName name="XRefPaste89Row" localSheetId="2" hidden="1">#REF!</definedName>
    <definedName name="XRefPaste89Row" hidden="1">#REF!</definedName>
    <definedName name="XRefPaste8Row" localSheetId="10" hidden="1">#REF!</definedName>
    <definedName name="XRefPaste8Row" localSheetId="2" hidden="1">#REF!</definedName>
    <definedName name="XRefPaste8Row" hidden="1">#REF!</definedName>
    <definedName name="XRefPaste90Row" localSheetId="10" hidden="1">#REF!</definedName>
    <definedName name="XRefPaste90Row" localSheetId="2" hidden="1">#REF!</definedName>
    <definedName name="XRefPaste90Row" hidden="1">#REF!</definedName>
    <definedName name="XRefPaste91Row" localSheetId="10" hidden="1">#REF!</definedName>
    <definedName name="XRefPaste91Row" localSheetId="2" hidden="1">#REF!</definedName>
    <definedName name="XRefPaste91Row" hidden="1">#REF!</definedName>
    <definedName name="XRefPaste92Row" localSheetId="10" hidden="1">#REF!</definedName>
    <definedName name="XRefPaste92Row" localSheetId="2" hidden="1">#REF!</definedName>
    <definedName name="XRefPaste92Row" hidden="1">#REF!</definedName>
    <definedName name="XRefPaste93Row" localSheetId="10" hidden="1">#REF!</definedName>
    <definedName name="XRefPaste93Row" localSheetId="2" hidden="1">#REF!</definedName>
    <definedName name="XRefPaste93Row" hidden="1">#REF!</definedName>
    <definedName name="XRefPaste94Row" localSheetId="10" hidden="1">#REF!</definedName>
    <definedName name="XRefPaste94Row" localSheetId="2" hidden="1">#REF!</definedName>
    <definedName name="XRefPaste94Row" hidden="1">#REF!</definedName>
    <definedName name="XRefPaste95Row" localSheetId="10" hidden="1">#REF!</definedName>
    <definedName name="XRefPaste95Row" localSheetId="2" hidden="1">#REF!</definedName>
    <definedName name="XRefPaste95Row" hidden="1">#REF!</definedName>
    <definedName name="XRefPaste96Row" localSheetId="10" hidden="1">#REF!</definedName>
    <definedName name="XRefPaste96Row" localSheetId="2" hidden="1">#REF!</definedName>
    <definedName name="XRefPaste96Row" hidden="1">#REF!</definedName>
    <definedName name="XRefPaste97Row" localSheetId="10" hidden="1">#REF!</definedName>
    <definedName name="XRefPaste97Row" localSheetId="2" hidden="1">#REF!</definedName>
    <definedName name="XRefPaste97Row" hidden="1">#REF!</definedName>
    <definedName name="XRefPaste98Row" localSheetId="10" hidden="1">#REF!</definedName>
    <definedName name="XRefPaste98Row" localSheetId="2" hidden="1">#REF!</definedName>
    <definedName name="XRefPaste98Row" hidden="1">#REF!</definedName>
    <definedName name="XRefPaste99Row" localSheetId="10" hidden="1">#REF!</definedName>
    <definedName name="XRefPaste99Row" localSheetId="2" hidden="1">#REF!</definedName>
    <definedName name="XRefPaste99Row" hidden="1">#REF!</definedName>
    <definedName name="XRefPaste9Row" localSheetId="10" hidden="1">#REF!</definedName>
    <definedName name="XRefPaste9Row" localSheetId="2" hidden="1">#REF!</definedName>
    <definedName name="XRefPaste9Row" hidden="1">#REF!</definedName>
    <definedName name="XRefPasteRangeCount" hidden="1">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3" l="1"/>
  <c r="D29" i="3"/>
  <c r="D27" i="3"/>
  <c r="AA68" i="16"/>
  <c r="AA18" i="16"/>
  <c r="AA66" i="16"/>
  <c r="AA54" i="16"/>
  <c r="AA42" i="16"/>
  <c r="V66" i="16"/>
  <c r="V65" i="16"/>
  <c r="V64" i="16"/>
  <c r="V63" i="16"/>
  <c r="V62" i="16"/>
  <c r="V61" i="16"/>
  <c r="V60" i="16"/>
  <c r="V59" i="16"/>
  <c r="V58" i="16"/>
  <c r="V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AA30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D22" i="3" l="1"/>
  <c r="D20" i="3"/>
  <c r="D17" i="3"/>
  <c r="Z18" i="16"/>
  <c r="W5" i="16"/>
  <c r="F36" i="16"/>
  <c r="C9" i="16"/>
  <c r="C8" i="16"/>
  <c r="C7" i="16"/>
  <c r="C6" i="16"/>
  <c r="C5" i="16"/>
  <c r="F5" i="16"/>
  <c r="H19" i="16"/>
  <c r="H18" i="16"/>
  <c r="H17" i="16"/>
  <c r="F16" i="16"/>
  <c r="H16" i="16" s="1"/>
  <c r="B11" i="16"/>
  <c r="R72" i="16"/>
  <c r="R70" i="16"/>
  <c r="X6" i="16"/>
  <c r="R6" i="16"/>
  <c r="U6" i="16" s="1"/>
  <c r="Q7" i="16" s="1"/>
  <c r="D29" i="2"/>
  <c r="C17" i="2"/>
  <c r="C16" i="2"/>
  <c r="C15" i="2"/>
  <c r="C14" i="2"/>
  <c r="C13" i="2"/>
  <c r="C12" i="2"/>
  <c r="C11" i="2"/>
  <c r="C10" i="2"/>
  <c r="C9" i="2"/>
  <c r="C8" i="2"/>
  <c r="C7" i="2"/>
  <c r="C6" i="2"/>
  <c r="D46" i="15"/>
  <c r="D44" i="15"/>
  <c r="D49" i="15" s="1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42" i="15" s="1"/>
  <c r="H5" i="15"/>
  <c r="J5" i="15" s="1"/>
  <c r="J6" i="15" s="1"/>
  <c r="J7" i="15" s="1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39" i="15" s="1"/>
  <c r="J40" i="15" s="1"/>
  <c r="D5" i="15"/>
  <c r="G5" i="15" s="1"/>
  <c r="M46" i="7"/>
  <c r="M44" i="7"/>
  <c r="M49" i="7" s="1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42" i="7" s="1"/>
  <c r="S6" i="7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R6" i="7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Q6" i="7"/>
  <c r="S5" i="7"/>
  <c r="R5" i="7"/>
  <c r="Q5" i="7"/>
  <c r="M5" i="7"/>
  <c r="P5" i="7" s="1"/>
  <c r="D40" i="13"/>
  <c r="D39" i="13"/>
  <c r="D38" i="13"/>
  <c r="D29" i="13"/>
  <c r="D28" i="13"/>
  <c r="L24" i="13"/>
  <c r="L23" i="13"/>
  <c r="L22" i="13"/>
  <c r="D5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D61" i="11"/>
  <c r="F68" i="11"/>
  <c r="D68" i="11"/>
  <c r="F75" i="11"/>
  <c r="D75" i="11"/>
  <c r="F61" i="11"/>
  <c r="D24" i="11"/>
  <c r="D18" i="11"/>
  <c r="M25" i="11"/>
  <c r="M24" i="11"/>
  <c r="M26" i="11"/>
  <c r="D46" i="14"/>
  <c r="D44" i="14"/>
  <c r="D49" i="14" s="1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C7" i="14"/>
  <c r="E7" i="14" s="1"/>
  <c r="H6" i="14"/>
  <c r="H42" i="14" s="1"/>
  <c r="G6" i="14"/>
  <c r="G7" i="14" s="1"/>
  <c r="H5" i="14"/>
  <c r="J5" i="14" s="1"/>
  <c r="J6" i="14" s="1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J39" i="14" s="1"/>
  <c r="J40" i="14" s="1"/>
  <c r="G5" i="14"/>
  <c r="C6" i="14" s="1"/>
  <c r="D46" i="2"/>
  <c r="D44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J5" i="2" s="1"/>
  <c r="M26" i="6"/>
  <c r="M25" i="6"/>
  <c r="M24" i="6"/>
  <c r="F22" i="16" l="1"/>
  <c r="X7" i="16"/>
  <c r="X8" i="16" s="1"/>
  <c r="X9" i="16" s="1"/>
  <c r="U7" i="16"/>
  <c r="Q8" i="16" s="1"/>
  <c r="S7" i="16"/>
  <c r="W6" i="16"/>
  <c r="W7" i="16" s="1"/>
  <c r="W8" i="16" s="1"/>
  <c r="W9" i="16" s="1"/>
  <c r="W10" i="16" s="1"/>
  <c r="W11" i="16" s="1"/>
  <c r="W12" i="16" s="1"/>
  <c r="W13" i="16" s="1"/>
  <c r="W14" i="16" s="1"/>
  <c r="W15" i="16" s="1"/>
  <c r="W16" i="16" s="1"/>
  <c r="W17" i="16" s="1"/>
  <c r="W18" i="16" s="1"/>
  <c r="W19" i="16" s="1"/>
  <c r="W20" i="16" s="1"/>
  <c r="W21" i="16" s="1"/>
  <c r="W22" i="16" s="1"/>
  <c r="W23" i="16" s="1"/>
  <c r="W24" i="16" s="1"/>
  <c r="W25" i="16" s="1"/>
  <c r="W26" i="16" s="1"/>
  <c r="W27" i="16" s="1"/>
  <c r="W28" i="16" s="1"/>
  <c r="W29" i="16" s="1"/>
  <c r="W30" i="16" s="1"/>
  <c r="W31" i="16" s="1"/>
  <c r="W32" i="16" s="1"/>
  <c r="W33" i="16" s="1"/>
  <c r="W34" i="16" s="1"/>
  <c r="W35" i="16" s="1"/>
  <c r="W36" i="16" s="1"/>
  <c r="W37" i="16" s="1"/>
  <c r="W38" i="16" s="1"/>
  <c r="W39" i="16" s="1"/>
  <c r="W40" i="16" s="1"/>
  <c r="W41" i="16" s="1"/>
  <c r="W42" i="16" s="1"/>
  <c r="W43" i="16" s="1"/>
  <c r="W44" i="16" s="1"/>
  <c r="W45" i="16" s="1"/>
  <c r="W46" i="16" s="1"/>
  <c r="W47" i="16" s="1"/>
  <c r="W48" i="16" s="1"/>
  <c r="W49" i="16" s="1"/>
  <c r="W50" i="16" s="1"/>
  <c r="W51" i="16" s="1"/>
  <c r="W52" i="16" s="1"/>
  <c r="W53" i="16" s="1"/>
  <c r="W54" i="16" s="1"/>
  <c r="W55" i="16" s="1"/>
  <c r="W56" i="16" s="1"/>
  <c r="W57" i="16" s="1"/>
  <c r="W58" i="16" s="1"/>
  <c r="W59" i="16" s="1"/>
  <c r="W60" i="16" s="1"/>
  <c r="W61" i="16" s="1"/>
  <c r="W62" i="16" s="1"/>
  <c r="W63" i="16" s="1"/>
  <c r="W64" i="16" s="1"/>
  <c r="W65" i="16" s="1"/>
  <c r="W66" i="16" s="1"/>
  <c r="V68" i="16"/>
  <c r="R75" i="16"/>
  <c r="C11" i="16"/>
  <c r="G6" i="15"/>
  <c r="C6" i="15"/>
  <c r="I5" i="15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L6" i="7"/>
  <c r="P6" i="7"/>
  <c r="G8" i="14"/>
  <c r="C8" i="14"/>
  <c r="E8" i="14" s="1"/>
  <c r="E6" i="14"/>
  <c r="I5" i="14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H42" i="2"/>
  <c r="D49" i="2"/>
  <c r="E6" i="2"/>
  <c r="F6" i="2" s="1"/>
  <c r="E7" i="2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X10" i="16" l="1"/>
  <c r="X11" i="16" s="1"/>
  <c r="X12" i="16" s="1"/>
  <c r="X13" i="16" s="1"/>
  <c r="X14" i="16" s="1"/>
  <c r="X15" i="16" s="1"/>
  <c r="X16" i="16" s="1"/>
  <c r="X17" i="16" s="1"/>
  <c r="X18" i="16" s="1"/>
  <c r="X19" i="16" s="1"/>
  <c r="X20" i="16" s="1"/>
  <c r="X21" i="16" s="1"/>
  <c r="X22" i="16" s="1"/>
  <c r="X23" i="16" s="1"/>
  <c r="X24" i="16" s="1"/>
  <c r="X25" i="16" s="1"/>
  <c r="X26" i="16" s="1"/>
  <c r="X27" i="16" s="1"/>
  <c r="X28" i="16" s="1"/>
  <c r="X29" i="16" s="1"/>
  <c r="X30" i="16" s="1"/>
  <c r="X31" i="16" s="1"/>
  <c r="X32" i="16" s="1"/>
  <c r="X33" i="16" s="1"/>
  <c r="X34" i="16" s="1"/>
  <c r="X35" i="16" s="1"/>
  <c r="X36" i="16" s="1"/>
  <c r="X37" i="16" s="1"/>
  <c r="X38" i="16" s="1"/>
  <c r="X39" i="16" s="1"/>
  <c r="X40" i="16" s="1"/>
  <c r="X41" i="16" s="1"/>
  <c r="X42" i="16" s="1"/>
  <c r="X43" i="16" s="1"/>
  <c r="X44" i="16" s="1"/>
  <c r="X45" i="16" s="1"/>
  <c r="X46" i="16" s="1"/>
  <c r="X47" i="16" s="1"/>
  <c r="X48" i="16" s="1"/>
  <c r="X49" i="16" s="1"/>
  <c r="X50" i="16" s="1"/>
  <c r="X51" i="16" s="1"/>
  <c r="X52" i="16" s="1"/>
  <c r="X53" i="16" s="1"/>
  <c r="X54" i="16" s="1"/>
  <c r="X55" i="16" s="1"/>
  <c r="X56" i="16" s="1"/>
  <c r="X57" i="16" s="1"/>
  <c r="X58" i="16" s="1"/>
  <c r="X59" i="16" s="1"/>
  <c r="X60" i="16" s="1"/>
  <c r="X61" i="16" s="1"/>
  <c r="X62" i="16" s="1"/>
  <c r="X63" i="16" s="1"/>
  <c r="X64" i="16" s="1"/>
  <c r="X65" i="16" s="1"/>
  <c r="X66" i="16" s="1"/>
  <c r="T7" i="16"/>
  <c r="U8" i="16"/>
  <c r="Q9" i="16" s="1"/>
  <c r="S8" i="16"/>
  <c r="E6" i="15"/>
  <c r="G7" i="15"/>
  <c r="C7" i="15"/>
  <c r="E7" i="15" s="1"/>
  <c r="N6" i="7"/>
  <c r="P7" i="7"/>
  <c r="L7" i="7"/>
  <c r="N7" i="7" s="1"/>
  <c r="F6" i="14"/>
  <c r="F7" i="14" s="1"/>
  <c r="F8" i="14" s="1"/>
  <c r="F9" i="14" s="1"/>
  <c r="G9" i="14"/>
  <c r="C9" i="14"/>
  <c r="E9" i="14" s="1"/>
  <c r="F7" i="2"/>
  <c r="E8" i="2"/>
  <c r="D25" i="13"/>
  <c r="D27" i="13" s="1"/>
  <c r="L25" i="13"/>
  <c r="F92" i="11"/>
  <c r="D85" i="11"/>
  <c r="F78" i="11"/>
  <c r="F71" i="11"/>
  <c r="D71" i="11"/>
  <c r="F64" i="11"/>
  <c r="D64" i="11"/>
  <c r="D28" i="11"/>
  <c r="D92" i="11"/>
  <c r="F85" i="11"/>
  <c r="D78" i="11"/>
  <c r="F57" i="11"/>
  <c r="D57" i="11"/>
  <c r="M27" i="11"/>
  <c r="C4" i="7"/>
  <c r="F4" i="7"/>
  <c r="C5" i="7"/>
  <c r="C65" i="7" s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B65" i="7"/>
  <c r="K66" i="7"/>
  <c r="T8" i="16" l="1"/>
  <c r="S9" i="16"/>
  <c r="T9" i="16" s="1"/>
  <c r="U9" i="16"/>
  <c r="Q10" i="16" s="1"/>
  <c r="C8" i="15"/>
  <c r="E8" i="15" s="1"/>
  <c r="G8" i="15"/>
  <c r="F6" i="15"/>
  <c r="F7" i="15" s="1"/>
  <c r="F8" i="15" s="1"/>
  <c r="P8" i="7"/>
  <c r="L8" i="7"/>
  <c r="N8" i="7" s="1"/>
  <c r="O6" i="7"/>
  <c r="O7" i="7" s="1"/>
  <c r="O8" i="7" s="1"/>
  <c r="G10" i="14"/>
  <c r="C10" i="14"/>
  <c r="E10" i="14" s="1"/>
  <c r="F10" i="14"/>
  <c r="F8" i="2"/>
  <c r="E9" i="2"/>
  <c r="D45" i="13"/>
  <c r="D94" i="11"/>
  <c r="F94" i="11"/>
  <c r="U10" i="16" l="1"/>
  <c r="Q11" i="16" s="1"/>
  <c r="S10" i="16"/>
  <c r="C9" i="15"/>
  <c r="G9" i="15"/>
  <c r="P9" i="7"/>
  <c r="L9" i="7"/>
  <c r="N9" i="7" s="1"/>
  <c r="C11" i="14"/>
  <c r="G11" i="14"/>
  <c r="F9" i="2"/>
  <c r="E10" i="2"/>
  <c r="T10" i="16" l="1"/>
  <c r="S11" i="16"/>
  <c r="U11" i="16"/>
  <c r="Q12" i="16" s="1"/>
  <c r="C10" i="15"/>
  <c r="E10" i="15" s="1"/>
  <c r="G10" i="15"/>
  <c r="E9" i="15"/>
  <c r="P10" i="7"/>
  <c r="L10" i="7"/>
  <c r="N10" i="7" s="1"/>
  <c r="O9" i="7"/>
  <c r="O10" i="7" s="1"/>
  <c r="E11" i="14"/>
  <c r="F11" i="14" s="1"/>
  <c r="C12" i="14"/>
  <c r="E12" i="14" s="1"/>
  <c r="G12" i="14"/>
  <c r="F10" i="2"/>
  <c r="E11" i="2"/>
  <c r="T11" i="16" l="1"/>
  <c r="U12" i="16"/>
  <c r="Q13" i="16" s="1"/>
  <c r="S12" i="16"/>
  <c r="F9" i="15"/>
  <c r="F10" i="15" s="1"/>
  <c r="F11" i="15" s="1"/>
  <c r="C11" i="15"/>
  <c r="E11" i="15" s="1"/>
  <c r="G11" i="15"/>
  <c r="L11" i="7"/>
  <c r="P11" i="7"/>
  <c r="G13" i="14"/>
  <c r="C13" i="14"/>
  <c r="E13" i="14" s="1"/>
  <c r="F12" i="14"/>
  <c r="F13" i="14" s="1"/>
  <c r="F11" i="2"/>
  <c r="E12" i="2"/>
  <c r="T12" i="16" l="1"/>
  <c r="U13" i="16"/>
  <c r="Q14" i="16" s="1"/>
  <c r="S13" i="16"/>
  <c r="T13" i="16" s="1"/>
  <c r="C12" i="15"/>
  <c r="E12" i="15" s="1"/>
  <c r="G12" i="15"/>
  <c r="L12" i="7"/>
  <c r="N12" i="7" s="1"/>
  <c r="P12" i="7"/>
  <c r="N11" i="7"/>
  <c r="O11" i="7" s="1"/>
  <c r="O12" i="7" s="1"/>
  <c r="G14" i="14"/>
  <c r="C14" i="14"/>
  <c r="E14" i="14" s="1"/>
  <c r="F14" i="14" s="1"/>
  <c r="F12" i="2"/>
  <c r="E13" i="2"/>
  <c r="S14" i="16" l="1"/>
  <c r="T14" i="16" s="1"/>
  <c r="U14" i="16"/>
  <c r="Q15" i="16" s="1"/>
  <c r="G13" i="15"/>
  <c r="C13" i="15"/>
  <c r="E13" i="15" s="1"/>
  <c r="F12" i="15"/>
  <c r="F13" i="15" s="1"/>
  <c r="P13" i="7"/>
  <c r="L13" i="7"/>
  <c r="N13" i="7" s="1"/>
  <c r="O13" i="7" s="1"/>
  <c r="G15" i="14"/>
  <c r="C15" i="14"/>
  <c r="E15" i="14" s="1"/>
  <c r="F15" i="14" s="1"/>
  <c r="F13" i="2"/>
  <c r="E14" i="2"/>
  <c r="S15" i="16" l="1"/>
  <c r="T15" i="16" s="1"/>
  <c r="U15" i="16"/>
  <c r="Q16" i="16" s="1"/>
  <c r="G14" i="15"/>
  <c r="C14" i="15"/>
  <c r="E14" i="15" s="1"/>
  <c r="F14" i="15"/>
  <c r="P14" i="7"/>
  <c r="L14" i="7"/>
  <c r="N14" i="7" s="1"/>
  <c r="O14" i="7" s="1"/>
  <c r="C16" i="14"/>
  <c r="E16" i="14" s="1"/>
  <c r="E17" i="14" s="1"/>
  <c r="G16" i="14"/>
  <c r="F14" i="2"/>
  <c r="E15" i="2"/>
  <c r="U16" i="16" l="1"/>
  <c r="Q17" i="16" s="1"/>
  <c r="S16" i="16"/>
  <c r="T16" i="16" s="1"/>
  <c r="G15" i="15"/>
  <c r="C15" i="15"/>
  <c r="E15" i="15" s="1"/>
  <c r="F15" i="15" s="1"/>
  <c r="L15" i="7"/>
  <c r="N15" i="7" s="1"/>
  <c r="O15" i="7" s="1"/>
  <c r="P15" i="7"/>
  <c r="C17" i="14"/>
  <c r="D17" i="14" s="1"/>
  <c r="F16" i="14"/>
  <c r="F17" i="14" s="1"/>
  <c r="F15" i="2"/>
  <c r="E16" i="2"/>
  <c r="E17" i="2" s="1"/>
  <c r="U17" i="16" l="1"/>
  <c r="Q18" i="16" s="1"/>
  <c r="S17" i="16"/>
  <c r="C16" i="15"/>
  <c r="E16" i="15" s="1"/>
  <c r="E17" i="15" s="1"/>
  <c r="G16" i="15"/>
  <c r="P16" i="7"/>
  <c r="L16" i="7"/>
  <c r="N16" i="7" s="1"/>
  <c r="N17" i="7" s="1"/>
  <c r="D42" i="14"/>
  <c r="G17" i="14"/>
  <c r="D17" i="2"/>
  <c r="F16" i="2"/>
  <c r="F17" i="2" s="1"/>
  <c r="T17" i="16" l="1"/>
  <c r="S18" i="16"/>
  <c r="T18" i="16" s="1"/>
  <c r="C17" i="15"/>
  <c r="D17" i="15"/>
  <c r="D42" i="15" s="1"/>
  <c r="F16" i="15"/>
  <c r="F17" i="15" s="1"/>
  <c r="L17" i="7"/>
  <c r="M17" i="7" s="1"/>
  <c r="O16" i="7"/>
  <c r="O17" i="7" s="1"/>
  <c r="G18" i="14"/>
  <c r="C18" i="14"/>
  <c r="E18" i="14" s="1"/>
  <c r="G17" i="2"/>
  <c r="D42" i="2"/>
  <c r="R18" i="16" l="1"/>
  <c r="U18" i="16" s="1"/>
  <c r="Q19" i="16" s="1"/>
  <c r="S19" i="16"/>
  <c r="G18" i="2"/>
  <c r="C18" i="2"/>
  <c r="E18" i="2" s="1"/>
  <c r="F18" i="2" s="1"/>
  <c r="G17" i="15"/>
  <c r="M42" i="7"/>
  <c r="P17" i="7"/>
  <c r="F18" i="14"/>
  <c r="C19" i="14"/>
  <c r="E19" i="14" s="1"/>
  <c r="G19" i="14"/>
  <c r="U19" i="16" l="1"/>
  <c r="Q20" i="16" s="1"/>
  <c r="T19" i="16"/>
  <c r="U20" i="16"/>
  <c r="Q21" i="16" s="1"/>
  <c r="S20" i="16"/>
  <c r="T20" i="16" s="1"/>
  <c r="G19" i="2"/>
  <c r="C19" i="2"/>
  <c r="E19" i="2" s="1"/>
  <c r="G18" i="15"/>
  <c r="C18" i="15"/>
  <c r="E18" i="15" s="1"/>
  <c r="P18" i="7"/>
  <c r="L18" i="7"/>
  <c r="N18" i="7" s="1"/>
  <c r="G20" i="14"/>
  <c r="C20" i="14"/>
  <c r="E20" i="14" s="1"/>
  <c r="F19" i="14"/>
  <c r="F20" i="14" s="1"/>
  <c r="F19" i="2"/>
  <c r="S21" i="16" l="1"/>
  <c r="T21" i="16" s="1"/>
  <c r="U21" i="16"/>
  <c r="Q22" i="16" s="1"/>
  <c r="G20" i="2"/>
  <c r="C20" i="2"/>
  <c r="E20" i="2" s="1"/>
  <c r="F20" i="2" s="1"/>
  <c r="F18" i="15"/>
  <c r="F19" i="15" s="1"/>
  <c r="G19" i="15"/>
  <c r="C19" i="15"/>
  <c r="E19" i="15" s="1"/>
  <c r="O18" i="7"/>
  <c r="L19" i="7"/>
  <c r="N19" i="7" s="1"/>
  <c r="P19" i="7"/>
  <c r="C21" i="14"/>
  <c r="E21" i="14" s="1"/>
  <c r="F21" i="14" s="1"/>
  <c r="G21" i="14"/>
  <c r="S22" i="16" l="1"/>
  <c r="T22" i="16" s="1"/>
  <c r="U22" i="16"/>
  <c r="Q23" i="16" s="1"/>
  <c r="G21" i="2"/>
  <c r="C21" i="2"/>
  <c r="E21" i="2" s="1"/>
  <c r="F21" i="2" s="1"/>
  <c r="C20" i="15"/>
  <c r="E20" i="15" s="1"/>
  <c r="G20" i="15"/>
  <c r="P20" i="7"/>
  <c r="L20" i="7"/>
  <c r="N20" i="7" s="1"/>
  <c r="O19" i="7"/>
  <c r="O20" i="7" s="1"/>
  <c r="G22" i="14"/>
  <c r="C22" i="14"/>
  <c r="E22" i="14" s="1"/>
  <c r="F22" i="14" s="1"/>
  <c r="S23" i="16" l="1"/>
  <c r="U23" i="16"/>
  <c r="Q24" i="16" s="1"/>
  <c r="G22" i="2"/>
  <c r="C22" i="2"/>
  <c r="E22" i="2" s="1"/>
  <c r="C21" i="15"/>
  <c r="E21" i="15" s="1"/>
  <c r="G21" i="15"/>
  <c r="F20" i="15"/>
  <c r="L21" i="7"/>
  <c r="N21" i="7" s="1"/>
  <c r="O21" i="7" s="1"/>
  <c r="P21" i="7"/>
  <c r="C23" i="14"/>
  <c r="E23" i="14" s="1"/>
  <c r="F23" i="14" s="1"/>
  <c r="G23" i="14"/>
  <c r="F22" i="2"/>
  <c r="T23" i="16" l="1"/>
  <c r="U24" i="16"/>
  <c r="Q25" i="16" s="1"/>
  <c r="S24" i="16"/>
  <c r="G23" i="2"/>
  <c r="C23" i="2"/>
  <c r="E23" i="2" s="1"/>
  <c r="F23" i="2" s="1"/>
  <c r="F21" i="15"/>
  <c r="G22" i="15"/>
  <c r="C22" i="15"/>
  <c r="E22" i="15" s="1"/>
  <c r="P22" i="7"/>
  <c r="L22" i="7"/>
  <c r="N22" i="7" s="1"/>
  <c r="O22" i="7" s="1"/>
  <c r="G24" i="14"/>
  <c r="C24" i="14"/>
  <c r="E24" i="14" s="1"/>
  <c r="F24" i="14" s="1"/>
  <c r="S25" i="16" l="1"/>
  <c r="U25" i="16"/>
  <c r="Q26" i="16" s="1"/>
  <c r="T24" i="16"/>
  <c r="G24" i="2"/>
  <c r="C24" i="2"/>
  <c r="E24" i="2" s="1"/>
  <c r="G23" i="15"/>
  <c r="C23" i="15"/>
  <c r="E23" i="15" s="1"/>
  <c r="F22" i="15"/>
  <c r="F23" i="15" s="1"/>
  <c r="L23" i="7"/>
  <c r="N23" i="7" s="1"/>
  <c r="O23" i="7" s="1"/>
  <c r="P23" i="7"/>
  <c r="G25" i="14"/>
  <c r="C25" i="14"/>
  <c r="E25" i="14" s="1"/>
  <c r="F25" i="14" s="1"/>
  <c r="F24" i="2"/>
  <c r="U26" i="16" l="1"/>
  <c r="Q27" i="16" s="1"/>
  <c r="S26" i="16"/>
  <c r="T25" i="16"/>
  <c r="G25" i="2"/>
  <c r="C25" i="2"/>
  <c r="E25" i="2" s="1"/>
  <c r="C24" i="15"/>
  <c r="E24" i="15" s="1"/>
  <c r="F24" i="15" s="1"/>
  <c r="G24" i="15"/>
  <c r="L24" i="7"/>
  <c r="N24" i="7" s="1"/>
  <c r="O24" i="7" s="1"/>
  <c r="P24" i="7"/>
  <c r="G26" i="14"/>
  <c r="C26" i="14"/>
  <c r="E26" i="14" s="1"/>
  <c r="F26" i="14" s="1"/>
  <c r="F25" i="2"/>
  <c r="T26" i="16" l="1"/>
  <c r="S27" i="16"/>
  <c r="U27" i="16"/>
  <c r="Q28" i="16" s="1"/>
  <c r="G26" i="2"/>
  <c r="C26" i="2"/>
  <c r="E26" i="2" s="1"/>
  <c r="F26" i="2" s="1"/>
  <c r="G25" i="15"/>
  <c r="C25" i="15"/>
  <c r="E25" i="15" s="1"/>
  <c r="F25" i="15" s="1"/>
  <c r="P25" i="7"/>
  <c r="L25" i="7"/>
  <c r="N25" i="7" s="1"/>
  <c r="O25" i="7" s="1"/>
  <c r="G27" i="14"/>
  <c r="C27" i="14"/>
  <c r="E27" i="14" s="1"/>
  <c r="F27" i="14" s="1"/>
  <c r="T27" i="16" l="1"/>
  <c r="S28" i="16"/>
  <c r="U28" i="16"/>
  <c r="Q29" i="16" s="1"/>
  <c r="G27" i="2"/>
  <c r="C27" i="2"/>
  <c r="E27" i="2" s="1"/>
  <c r="C26" i="15"/>
  <c r="E26" i="15" s="1"/>
  <c r="F26" i="15" s="1"/>
  <c r="G26" i="15"/>
  <c r="P26" i="7"/>
  <c r="L26" i="7"/>
  <c r="N26" i="7" s="1"/>
  <c r="O26" i="7" s="1"/>
  <c r="C28" i="14"/>
  <c r="E28" i="14" s="1"/>
  <c r="E29" i="14" s="1"/>
  <c r="G28" i="14"/>
  <c r="F27" i="2"/>
  <c r="U29" i="16" l="1"/>
  <c r="Q30" i="16" s="1"/>
  <c r="S29" i="16"/>
  <c r="S30" i="16" s="1"/>
  <c r="T28" i="16"/>
  <c r="C28" i="2"/>
  <c r="E28" i="2" s="1"/>
  <c r="E29" i="2" s="1"/>
  <c r="G28" i="2"/>
  <c r="G27" i="15"/>
  <c r="C27" i="15"/>
  <c r="E27" i="15" s="1"/>
  <c r="F27" i="15" s="1"/>
  <c r="P27" i="7"/>
  <c r="L27" i="7"/>
  <c r="N27" i="7" s="1"/>
  <c r="O27" i="7" s="1"/>
  <c r="C29" i="14"/>
  <c r="I45" i="14" s="1"/>
  <c r="G29" i="14"/>
  <c r="F28" i="14"/>
  <c r="F29" i="14" s="1"/>
  <c r="F28" i="2"/>
  <c r="R30" i="16" l="1"/>
  <c r="U30" i="16" s="1"/>
  <c r="Q31" i="16" s="1"/>
  <c r="T29" i="16"/>
  <c r="G29" i="2"/>
  <c r="C29" i="2"/>
  <c r="I45" i="2" s="1"/>
  <c r="C28" i="15"/>
  <c r="E28" i="15" s="1"/>
  <c r="E29" i="15" s="1"/>
  <c r="G28" i="15"/>
  <c r="L28" i="7"/>
  <c r="N28" i="7" s="1"/>
  <c r="N29" i="7" s="1"/>
  <c r="P28" i="7"/>
  <c r="C30" i="14"/>
  <c r="E30" i="14" s="1"/>
  <c r="F30" i="14" s="1"/>
  <c r="G30" i="14"/>
  <c r="F29" i="2"/>
  <c r="T30" i="16" l="1"/>
  <c r="U31" i="16"/>
  <c r="Q32" i="16" s="1"/>
  <c r="S31" i="16"/>
  <c r="G30" i="2"/>
  <c r="C30" i="2"/>
  <c r="E30" i="2" s="1"/>
  <c r="F30" i="2" s="1"/>
  <c r="G29" i="15"/>
  <c r="C29" i="15"/>
  <c r="I45" i="15" s="1"/>
  <c r="F28" i="15"/>
  <c r="F29" i="15" s="1"/>
  <c r="P29" i="7"/>
  <c r="L29" i="7"/>
  <c r="R45" i="7" s="1"/>
  <c r="O28" i="7"/>
  <c r="O29" i="7" s="1"/>
  <c r="G31" i="14"/>
  <c r="C31" i="14"/>
  <c r="E31" i="14" s="1"/>
  <c r="F31" i="14" s="1"/>
  <c r="T31" i="16" l="1"/>
  <c r="U32" i="16"/>
  <c r="Q33" i="16" s="1"/>
  <c r="S32" i="16"/>
  <c r="T32" i="16" s="1"/>
  <c r="G31" i="2"/>
  <c r="C31" i="2"/>
  <c r="E31" i="2" s="1"/>
  <c r="F31" i="2" s="1"/>
  <c r="C30" i="15"/>
  <c r="E30" i="15" s="1"/>
  <c r="F30" i="15" s="1"/>
  <c r="G30" i="15"/>
  <c r="P30" i="7"/>
  <c r="L30" i="7"/>
  <c r="N30" i="7" s="1"/>
  <c r="O30" i="7" s="1"/>
  <c r="G32" i="14"/>
  <c r="C32" i="14"/>
  <c r="E32" i="14" s="1"/>
  <c r="F32" i="14" s="1"/>
  <c r="U33" i="16" l="1"/>
  <c r="Q34" i="16" s="1"/>
  <c r="S33" i="16"/>
  <c r="T33" i="16" s="1"/>
  <c r="G32" i="2"/>
  <c r="C32" i="2"/>
  <c r="E32" i="2" s="1"/>
  <c r="F32" i="2" s="1"/>
  <c r="G31" i="15"/>
  <c r="C31" i="15"/>
  <c r="E31" i="15" s="1"/>
  <c r="F31" i="15" s="1"/>
  <c r="P31" i="7"/>
  <c r="L31" i="7"/>
  <c r="N31" i="7" s="1"/>
  <c r="O31" i="7" s="1"/>
  <c r="C33" i="14"/>
  <c r="E33" i="14" s="1"/>
  <c r="F33" i="14" s="1"/>
  <c r="G33" i="14"/>
  <c r="S34" i="16" l="1"/>
  <c r="T34" i="16" s="1"/>
  <c r="U34" i="16"/>
  <c r="Q35" i="16" s="1"/>
  <c r="G33" i="2"/>
  <c r="C33" i="2"/>
  <c r="E33" i="2" s="1"/>
  <c r="F33" i="2" s="1"/>
  <c r="C32" i="15"/>
  <c r="E32" i="15" s="1"/>
  <c r="F32" i="15" s="1"/>
  <c r="G32" i="15"/>
  <c r="P32" i="7"/>
  <c r="L32" i="7"/>
  <c r="N32" i="7" s="1"/>
  <c r="O32" i="7" s="1"/>
  <c r="G34" i="14"/>
  <c r="C34" i="14"/>
  <c r="E34" i="14" s="1"/>
  <c r="F34" i="14" s="1"/>
  <c r="U35" i="16" l="1"/>
  <c r="Q36" i="16" s="1"/>
  <c r="S35" i="16"/>
  <c r="T35" i="16" s="1"/>
  <c r="G34" i="2"/>
  <c r="C34" i="2"/>
  <c r="E34" i="2" s="1"/>
  <c r="F34" i="2" s="1"/>
  <c r="C33" i="15"/>
  <c r="E33" i="15" s="1"/>
  <c r="F33" i="15" s="1"/>
  <c r="G33" i="15"/>
  <c r="L33" i="7"/>
  <c r="N33" i="7" s="1"/>
  <c r="O33" i="7" s="1"/>
  <c r="P33" i="7"/>
  <c r="C35" i="14"/>
  <c r="E35" i="14" s="1"/>
  <c r="F35" i="14" s="1"/>
  <c r="G35" i="14"/>
  <c r="U36" i="16" l="1"/>
  <c r="Q37" i="16" s="1"/>
  <c r="S36" i="16"/>
  <c r="T36" i="16" s="1"/>
  <c r="G35" i="2"/>
  <c r="C35" i="2"/>
  <c r="E35" i="2" s="1"/>
  <c r="F35" i="2" s="1"/>
  <c r="G34" i="15"/>
  <c r="C34" i="15"/>
  <c r="E34" i="15" s="1"/>
  <c r="F34" i="15" s="1"/>
  <c r="P34" i="7"/>
  <c r="L34" i="7"/>
  <c r="N34" i="7" s="1"/>
  <c r="O34" i="7" s="1"/>
  <c r="C36" i="14"/>
  <c r="E36" i="14" s="1"/>
  <c r="F36" i="14" s="1"/>
  <c r="G36" i="14"/>
  <c r="S37" i="16" l="1"/>
  <c r="T37" i="16" s="1"/>
  <c r="U37" i="16"/>
  <c r="Q38" i="16" s="1"/>
  <c r="G36" i="2"/>
  <c r="C36" i="2"/>
  <c r="E36" i="2" s="1"/>
  <c r="F36" i="2" s="1"/>
  <c r="G35" i="15"/>
  <c r="C35" i="15"/>
  <c r="E35" i="15" s="1"/>
  <c r="F35" i="15" s="1"/>
  <c r="L35" i="7"/>
  <c r="N35" i="7" s="1"/>
  <c r="O35" i="7" s="1"/>
  <c r="P35" i="7"/>
  <c r="G37" i="14"/>
  <c r="C37" i="14"/>
  <c r="E37" i="14" s="1"/>
  <c r="F37" i="14" s="1"/>
  <c r="U38" i="16" l="1"/>
  <c r="Q39" i="16" s="1"/>
  <c r="S38" i="16"/>
  <c r="T38" i="16" s="1"/>
  <c r="G37" i="2"/>
  <c r="C37" i="2"/>
  <c r="E37" i="2" s="1"/>
  <c r="F37" i="2" s="1"/>
  <c r="C36" i="15"/>
  <c r="E36" i="15" s="1"/>
  <c r="F36" i="15" s="1"/>
  <c r="G36" i="15"/>
  <c r="L36" i="7"/>
  <c r="N36" i="7" s="1"/>
  <c r="O36" i="7" s="1"/>
  <c r="P36" i="7"/>
  <c r="G38" i="14"/>
  <c r="C38" i="14"/>
  <c r="E38" i="14" s="1"/>
  <c r="F38" i="14" s="1"/>
  <c r="U39" i="16" l="1"/>
  <c r="Q40" i="16" s="1"/>
  <c r="S39" i="16"/>
  <c r="T39" i="16" s="1"/>
  <c r="G38" i="2"/>
  <c r="C38" i="2"/>
  <c r="E38" i="2" s="1"/>
  <c r="F38" i="2" s="1"/>
  <c r="G37" i="15"/>
  <c r="C37" i="15"/>
  <c r="E37" i="15" s="1"/>
  <c r="F37" i="15" s="1"/>
  <c r="P37" i="7"/>
  <c r="L37" i="7"/>
  <c r="N37" i="7" s="1"/>
  <c r="O37" i="7" s="1"/>
  <c r="G39" i="14"/>
  <c r="C39" i="14"/>
  <c r="E39" i="14" s="1"/>
  <c r="F39" i="14" s="1"/>
  <c r="U40" i="16" l="1"/>
  <c r="Q41" i="16" s="1"/>
  <c r="S40" i="16"/>
  <c r="T40" i="16" s="1"/>
  <c r="G39" i="2"/>
  <c r="C39" i="2"/>
  <c r="E39" i="2" s="1"/>
  <c r="F39" i="2" s="1"/>
  <c r="C38" i="15"/>
  <c r="E38" i="15" s="1"/>
  <c r="F38" i="15" s="1"/>
  <c r="G38" i="15"/>
  <c r="P38" i="7"/>
  <c r="L38" i="7"/>
  <c r="N38" i="7" s="1"/>
  <c r="O38" i="7" s="1"/>
  <c r="C40" i="14"/>
  <c r="G40" i="14"/>
  <c r="T16" i="7"/>
  <c r="T17" i="7" s="1"/>
  <c r="V16" i="7"/>
  <c r="S41" i="16" l="1"/>
  <c r="U41" i="16"/>
  <c r="Q42" i="16" s="1"/>
  <c r="G40" i="2"/>
  <c r="C40" i="2"/>
  <c r="C39" i="15"/>
  <c r="E39" i="15" s="1"/>
  <c r="F39" i="15" s="1"/>
  <c r="G39" i="15"/>
  <c r="P39" i="7"/>
  <c r="L39" i="7"/>
  <c r="N39" i="7" s="1"/>
  <c r="O39" i="7" s="1"/>
  <c r="E40" i="14"/>
  <c r="F40" i="14" s="1"/>
  <c r="C42" i="14"/>
  <c r="E40" i="2"/>
  <c r="F40" i="2" s="1"/>
  <c r="C42" i="2"/>
  <c r="T41" i="16" l="1"/>
  <c r="S42" i="16"/>
  <c r="R42" i="16" s="1"/>
  <c r="C40" i="15"/>
  <c r="G40" i="15"/>
  <c r="L40" i="7"/>
  <c r="P40" i="7"/>
  <c r="T28" i="7"/>
  <c r="T29" i="7" s="1"/>
  <c r="T42" i="16" l="1"/>
  <c r="U42" i="16"/>
  <c r="Q43" i="16" s="1"/>
  <c r="S43" i="16" s="1"/>
  <c r="E40" i="15"/>
  <c r="F40" i="15" s="1"/>
  <c r="C42" i="15"/>
  <c r="N40" i="7"/>
  <c r="O40" i="7" s="1"/>
  <c r="L42" i="7"/>
  <c r="T40" i="7"/>
  <c r="T41" i="7" s="1"/>
  <c r="U43" i="16" l="1"/>
  <c r="Q44" i="16" s="1"/>
  <c r="T43" i="16"/>
  <c r="U44" i="16"/>
  <c r="Q45" i="16" s="1"/>
  <c r="S44" i="16"/>
  <c r="L50" i="7"/>
  <c r="T44" i="16" l="1"/>
  <c r="U45" i="16"/>
  <c r="Q46" i="16" s="1"/>
  <c r="S45" i="16"/>
  <c r="T45" i="16" s="1"/>
  <c r="M50" i="7"/>
  <c r="S46" i="16" l="1"/>
  <c r="T46" i="16" s="1"/>
  <c r="U46" i="16"/>
  <c r="Q47" i="16" s="1"/>
  <c r="N50" i="7"/>
  <c r="U47" i="16" l="1"/>
  <c r="Q48" i="16" s="1"/>
  <c r="S47" i="16"/>
  <c r="T47" i="16" s="1"/>
  <c r="L51" i="7"/>
  <c r="S48" i="16" l="1"/>
  <c r="T48" i="16" s="1"/>
  <c r="U48" i="16"/>
  <c r="Q49" i="16" s="1"/>
  <c r="M51" i="7"/>
  <c r="S49" i="16" l="1"/>
  <c r="T49" i="16" s="1"/>
  <c r="U49" i="16"/>
  <c r="Q50" i="16" s="1"/>
  <c r="N51" i="7"/>
  <c r="U50" i="16" l="1"/>
  <c r="Q51" i="16" s="1"/>
  <c r="S50" i="16"/>
  <c r="T50" i="16" s="1"/>
  <c r="L52" i="7"/>
  <c r="U51" i="16" l="1"/>
  <c r="Q52" i="16" s="1"/>
  <c r="S51" i="16"/>
  <c r="T51" i="16" s="1"/>
  <c r="M52" i="7"/>
  <c r="P52" i="7"/>
  <c r="S52" i="16" l="1"/>
  <c r="T52" i="16" s="1"/>
  <c r="U52" i="16"/>
  <c r="Q53" i="16" s="1"/>
  <c r="Q52" i="7"/>
  <c r="N52" i="7"/>
  <c r="S53" i="16" l="1"/>
  <c r="U53" i="16"/>
  <c r="Q54" i="16" s="1"/>
  <c r="L53" i="7"/>
  <c r="T52" i="7"/>
  <c r="T53" i="7" s="1"/>
  <c r="T53" i="16" l="1"/>
  <c r="S54" i="16"/>
  <c r="W71" i="16" s="1"/>
  <c r="M53" i="7"/>
  <c r="T54" i="16" l="1"/>
  <c r="R54" i="16"/>
  <c r="N53" i="7"/>
  <c r="R68" i="16" l="1"/>
  <c r="U54" i="16"/>
  <c r="L54" i="7"/>
  <c r="Q55" i="16" l="1"/>
  <c r="S55" i="16" s="1"/>
  <c r="T55" i="16" s="1"/>
  <c r="U55" i="16"/>
  <c r="M54" i="7"/>
  <c r="Q56" i="16" l="1"/>
  <c r="S56" i="16" s="1"/>
  <c r="T56" i="16" s="1"/>
  <c r="U56" i="16"/>
  <c r="N54" i="7"/>
  <c r="Q57" i="16" l="1"/>
  <c r="S57" i="16" s="1"/>
  <c r="T57" i="16" s="1"/>
  <c r="U57" i="16"/>
  <c r="L55" i="7"/>
  <c r="Q58" i="16" l="1"/>
  <c r="S58" i="16" s="1"/>
  <c r="T58" i="16" s="1"/>
  <c r="U58" i="16"/>
  <c r="M55" i="7"/>
  <c r="Q59" i="16" l="1"/>
  <c r="S59" i="16" s="1"/>
  <c r="T59" i="16" s="1"/>
  <c r="U59" i="16"/>
  <c r="N55" i="7"/>
  <c r="Q60" i="16" l="1"/>
  <c r="S60" i="16" s="1"/>
  <c r="T60" i="16" s="1"/>
  <c r="U60" i="16"/>
  <c r="L56" i="7"/>
  <c r="Q61" i="16" l="1"/>
  <c r="S61" i="16" s="1"/>
  <c r="T61" i="16" s="1"/>
  <c r="U61" i="16"/>
  <c r="M56" i="7"/>
  <c r="Q62" i="16" l="1"/>
  <c r="S62" i="16" s="1"/>
  <c r="T62" i="16" s="1"/>
  <c r="U62" i="16"/>
  <c r="N56" i="7"/>
  <c r="Q63" i="16" l="1"/>
  <c r="S63" i="16" s="1"/>
  <c r="T63" i="16" s="1"/>
  <c r="U63" i="16"/>
  <c r="L57" i="7"/>
  <c r="Q64" i="16" l="1"/>
  <c r="S64" i="16" s="1"/>
  <c r="T64" i="16" s="1"/>
  <c r="U64" i="16"/>
  <c r="M57" i="7"/>
  <c r="Q65" i="16" l="1"/>
  <c r="S65" i="16" s="1"/>
  <c r="T65" i="16" s="1"/>
  <c r="U65" i="16"/>
  <c r="N57" i="7"/>
  <c r="Q66" i="16" l="1"/>
  <c r="S66" i="16" s="1"/>
  <c r="T66" i="16" s="1"/>
  <c r="U66" i="16"/>
  <c r="L58" i="7"/>
  <c r="Q68" i="16" l="1"/>
  <c r="M58" i="7"/>
  <c r="P58" i="7"/>
  <c r="Q58" i="7" l="1"/>
  <c r="S57" i="7" s="1"/>
  <c r="S58" i="7" s="1"/>
  <c r="N58" i="7"/>
  <c r="L59" i="7" l="1"/>
  <c r="M59" i="7" l="1"/>
  <c r="N59" i="7" l="1"/>
  <c r="L60" i="7" l="1"/>
  <c r="M60" i="7" l="1"/>
  <c r="N60" i="7" l="1"/>
  <c r="L61" i="7" l="1"/>
  <c r="M61" i="7" l="1"/>
  <c r="N61" i="7" l="1"/>
  <c r="L62" i="7" l="1"/>
  <c r="M62" i="7" l="1"/>
  <c r="N62" i="7" l="1"/>
  <c r="L63" i="7" l="1"/>
  <c r="M63" i="7" l="1"/>
  <c r="N63" i="7" l="1"/>
  <c r="L64" i="7" l="1"/>
  <c r="M64" i="7" l="1"/>
  <c r="L66" i="7"/>
  <c r="P64" i="7"/>
  <c r="P68" i="7" s="1"/>
  <c r="M66" i="7" l="1"/>
  <c r="Q64" i="7"/>
  <c r="N64" i="7"/>
  <c r="S63" i="7" l="1"/>
  <c r="S64" i="7" s="1"/>
  <c r="Q68" i="7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F92" i="6"/>
  <c r="D92" i="6"/>
  <c r="F85" i="6"/>
  <c r="D85" i="6"/>
  <c r="F78" i="6"/>
  <c r="D78" i="6"/>
  <c r="F71" i="6"/>
  <c r="D71" i="6"/>
  <c r="F64" i="6"/>
  <c r="D64" i="6"/>
  <c r="F57" i="6"/>
  <c r="D57" i="6"/>
  <c r="M27" i="6"/>
  <c r="D28" i="6"/>
  <c r="F92" i="5"/>
  <c r="D92" i="5"/>
  <c r="F85" i="5"/>
  <c r="D85" i="5"/>
  <c r="F78" i="5"/>
  <c r="D78" i="5"/>
  <c r="F71" i="5"/>
  <c r="D71" i="5"/>
  <c r="F64" i="5"/>
  <c r="D64" i="5"/>
  <c r="F57" i="5"/>
  <c r="D57" i="5"/>
  <c r="M24" i="5"/>
  <c r="M27" i="5" s="1"/>
  <c r="D24" i="5"/>
  <c r="D28" i="5" s="1"/>
  <c r="D18" i="5"/>
  <c r="D44" i="4"/>
  <c r="D25" i="4"/>
  <c r="D28" i="4" s="1"/>
  <c r="L22" i="4"/>
  <c r="L25" i="4" s="1"/>
  <c r="D25" i="3"/>
  <c r="L22" i="3"/>
  <c r="L25" i="3" s="1"/>
  <c r="F94" i="5" l="1"/>
  <c r="D94" i="6"/>
  <c r="F94" i="6"/>
  <c r="D94" i="5"/>
  <c r="D27" i="4"/>
</calcChain>
</file>

<file path=xl/sharedStrings.xml><?xml version="1.0" encoding="utf-8"?>
<sst xmlns="http://schemas.openxmlformats.org/spreadsheetml/2006/main" count="874" uniqueCount="280">
  <si>
    <t>Period</t>
  </si>
  <si>
    <t>Cash</t>
  </si>
  <si>
    <t>Present Value</t>
  </si>
  <si>
    <t>Enter the number of periods starting from 0 to 9 in the first column.</t>
  </si>
  <si>
    <t xml:space="preserve">If the payments are made at the end of the period (in arrears), then </t>
  </si>
  <si>
    <t>the numbering would be from 1 to 9.</t>
  </si>
  <si>
    <t>Step 1</t>
  </si>
  <si>
    <t>Step 2</t>
  </si>
  <si>
    <t>Enter the payment amount in the cash column</t>
  </si>
  <si>
    <t>Step 3</t>
  </si>
  <si>
    <t xml:space="preserve">            payments at 6% APR.</t>
  </si>
  <si>
    <t xml:space="preserve">            For example, use 6%/12 for the monthly</t>
  </si>
  <si>
    <t>Nper: payment period (number of payment periods)</t>
  </si>
  <si>
    <t>Pmt:  is the payment made each period</t>
  </si>
  <si>
    <t>Rate:  is the interest rate per period.</t>
  </si>
  <si>
    <t xml:space="preserve">Fv:  is the future value or a cash value you want to </t>
  </si>
  <si>
    <t xml:space="preserve">Type:  is a logical value; payment at the beginning of </t>
  </si>
  <si>
    <t xml:space="preserve">        attain after the last payment is made.</t>
  </si>
  <si>
    <t xml:space="preserve">             the period = 1; payment at the end of the </t>
  </si>
  <si>
    <t xml:space="preserve">             period = 0 or omitted.</t>
  </si>
  <si>
    <t>Enter 1 or 0 as appropriately for Type.</t>
  </si>
  <si>
    <t>For calculate the Present Value of Lease Payments, you can use the</t>
  </si>
  <si>
    <t>Financial "PV" formula if the lease payments are the same very pay period</t>
  </si>
  <si>
    <t>or you can use the template below</t>
  </si>
  <si>
    <t>Nper: Enter the total number of payments</t>
  </si>
  <si>
    <t>Pmt:  Enter the payment amount for each period</t>
  </si>
  <si>
    <t>Fv:   Enter "0" or omitted</t>
  </si>
  <si>
    <t>Type:  Follow directions</t>
  </si>
  <si>
    <t>Rate:  Enter interest rate for the pay periods.</t>
  </si>
  <si>
    <t>Liability Reduction</t>
  </si>
  <si>
    <t>are made in advance). In expense for period 2; enter the cell</t>
  </si>
  <si>
    <t xml:space="preserve">for period 1 Liability balance and multiply by the interest rate for </t>
  </si>
  <si>
    <t xml:space="preserve">the payment period (annual percent rate divided by the number </t>
  </si>
  <si>
    <t>of .payments in a year)</t>
  </si>
  <si>
    <t>Step 4</t>
  </si>
  <si>
    <t>Copy the formula for expense in period 2 down for the remaining</t>
  </si>
  <si>
    <t>Step 5</t>
  </si>
  <si>
    <t>The formula for each liability reduction cell is the corresponding</t>
  </si>
  <si>
    <t xml:space="preserve">cash cell minus the corresponding expense cell.  Starting in </t>
  </si>
  <si>
    <t>Copy the formula in liability reduction in period 0 down for the</t>
  </si>
  <si>
    <t>Step 6</t>
  </si>
  <si>
    <t>minus the liability reduction in period 1.  So it’s the previously</t>
  </si>
  <si>
    <t>liability balance reduced by the current liability reduction.</t>
  </si>
  <si>
    <t>Step 7</t>
  </si>
  <si>
    <t>Copy the formula for liability balance in period 1 down for the</t>
  </si>
  <si>
    <t>remaining liability balance cells in the column.</t>
  </si>
  <si>
    <t>Step 8</t>
  </si>
  <si>
    <t>Step 9</t>
  </si>
  <si>
    <t>fiscal years</t>
  </si>
  <si>
    <t>july</t>
  </si>
  <si>
    <t>august</t>
  </si>
  <si>
    <t>september</t>
  </si>
  <si>
    <t>october</t>
  </si>
  <si>
    <t>1st of each mth</t>
  </si>
  <si>
    <t>november</t>
  </si>
  <si>
    <t>december</t>
  </si>
  <si>
    <t>n</t>
  </si>
  <si>
    <t>5 years</t>
  </si>
  <si>
    <t>january</t>
  </si>
  <si>
    <t>m</t>
  </si>
  <si>
    <t>february</t>
  </si>
  <si>
    <t>Annual Interest Rate</t>
  </si>
  <si>
    <t>APR</t>
  </si>
  <si>
    <t>march</t>
  </si>
  <si>
    <t>apri</t>
  </si>
  <si>
    <t>may</t>
  </si>
  <si>
    <t>june</t>
  </si>
  <si>
    <t>Fiscal Year Ended June 30:</t>
  </si>
  <si>
    <t>$</t>
  </si>
  <si>
    <t>2026 - 2030</t>
  </si>
  <si>
    <t>PV(rate, nper, pmt, [fv], [type]</t>
  </si>
  <si>
    <t xml:space="preserve">Calculates present value </t>
  </si>
  <si>
    <t>Interest rate revelant for each period (APR/m)</t>
  </si>
  <si>
    <t>rate</t>
  </si>
  <si>
    <t>nper</t>
  </si>
  <si>
    <t>pmt</t>
  </si>
  <si>
    <t>[fv]</t>
  </si>
  <si>
    <t>Type (payment due at beginning or end of period)</t>
  </si>
  <si>
    <t>[type]</t>
  </si>
  <si>
    <t>PV</t>
  </si>
  <si>
    <t>Principal</t>
  </si>
  <si>
    <t>Interest</t>
  </si>
  <si>
    <t>Total Principal and Interest</t>
  </si>
  <si>
    <t>You can use the "What IF Analysis" - "Goal Seek" under Data</t>
  </si>
  <si>
    <t>and set the value for the last cell as 0.00 and have the value</t>
  </si>
  <si>
    <t>in the Liability Balance column for period 0 calculation</t>
  </si>
  <si>
    <t>by the computer.</t>
  </si>
  <si>
    <t>For the Present Value column, click the third symbol in the box to</t>
  </si>
  <si>
    <t>the right of the spreadsheet location box (box is to the left of the</t>
  </si>
  <si>
    <t>info enter box. Select the "Financial" category; then select "PV"</t>
  </si>
  <si>
    <t>under function. Press "OK" button</t>
  </si>
  <si>
    <t>OR you can select "Formulas" from the Header row at the top of the</t>
  </si>
  <si>
    <t>spreadsheet. Select the "Financial" drop down and then select "PV"</t>
  </si>
  <si>
    <t>For the Nper box in the formula select the Column A cell for the PV</t>
  </si>
  <si>
    <t>row being calculated.  For the payment amount enter "0" or leave</t>
  </si>
  <si>
    <t>it blank.  For the "Fv" box enter negative select the cell in Column B</t>
  </si>
  <si>
    <t>on the row.</t>
  </si>
  <si>
    <t xml:space="preserve">Total </t>
  </si>
  <si>
    <t>Type = 1</t>
  </si>
  <si>
    <t>Fv = -B4</t>
  </si>
  <si>
    <t>Pmt = blank or zero</t>
  </si>
  <si>
    <t>Nper = A4</t>
  </si>
  <si>
    <t>Rate = .06/12</t>
  </si>
  <si>
    <t>2027 - 2031</t>
  </si>
  <si>
    <t>Start Date</t>
  </si>
  <si>
    <t>Create a Subscription Liability Amorization Schedule - excel template</t>
  </si>
  <si>
    <t>SUBSCRIPTION _______ #1</t>
  </si>
  <si>
    <t>Subscription Term Start Date</t>
  </si>
  <si>
    <t>Subscription Term End Date</t>
  </si>
  <si>
    <t xml:space="preserve">Subscription payment due on </t>
  </si>
  <si>
    <t>Subscription Term</t>
  </si>
  <si>
    <t>Number of subscription payments per year</t>
  </si>
  <si>
    <t>Total number of subscription payments</t>
  </si>
  <si>
    <t>Periodic subscription payment (yearly; annual)</t>
  </si>
  <si>
    <t>Residual payment of subscription</t>
  </si>
  <si>
    <t>Present value of subscription payments</t>
  </si>
  <si>
    <t>Adjustments to Subscription Liability Balance</t>
  </si>
  <si>
    <t>Initial Subscription Liability</t>
  </si>
  <si>
    <t xml:space="preserve">Summary of Subscription Liability Amortization </t>
  </si>
  <si>
    <t xml:space="preserve">     Subscription #2 </t>
  </si>
  <si>
    <t xml:space="preserve">     Subscription #3</t>
  </si>
  <si>
    <t xml:space="preserve">     Subscription #4</t>
  </si>
  <si>
    <t xml:space="preserve">     Subscription Example # 1</t>
  </si>
  <si>
    <t>Subscription Liability Calculation and Amortization Schedule</t>
  </si>
  <si>
    <t>Present Value of Suscription Payments - excel template</t>
  </si>
  <si>
    <t>Interest Expense</t>
  </si>
  <si>
    <t>Accrued Interest Liability</t>
  </si>
  <si>
    <t>Cumulative Accrued Interest Liability</t>
  </si>
  <si>
    <t>Subscription Liability</t>
  </si>
  <si>
    <t>Enter the month periods starting from first payment to the last payment in the first column.</t>
  </si>
  <si>
    <t>Interest Expense is calculated monthly</t>
  </si>
  <si>
    <t>Enter the cash payments in each appropriate period.  Because payments are</t>
  </si>
  <si>
    <t>Amortization Expense</t>
  </si>
  <si>
    <t>Net Subscription Asset Balance</t>
  </si>
  <si>
    <t>Accumulated Amortization</t>
  </si>
  <si>
    <t>expense cells until the next cash payment in the column B.</t>
  </si>
  <si>
    <t xml:space="preserve">remaining liability reduction cells in the column. </t>
  </si>
  <si>
    <t>(annual interest rate being charged for borrowing the funds) divided by 12 months. In a period when no payment is made, the government accrues interest</t>
  </si>
  <si>
    <t xml:space="preserve">expense in a separate liability account called “accrued interest liability” and does not increase the balance of the outstanding subscription liability. Any </t>
  </si>
  <si>
    <t xml:space="preserve">subscription payments that the government makes should be allocated first to the cumulative accrued interest liability balance and then to the outstanding </t>
  </si>
  <si>
    <t>subscription liability.</t>
  </si>
  <si>
    <t>Expense cell for period 2 = G5 cell multiply by the interest rate/12 months</t>
  </si>
  <si>
    <t>Repeat Step 4 for each time there is a cash payment.</t>
  </si>
  <si>
    <r>
      <t>The </t>
    </r>
    <r>
      <rPr>
        <b/>
        <sz val="11"/>
        <color rgb="FFC00000"/>
        <rFont val="Calibri"/>
        <family val="2"/>
        <scheme val="minor"/>
      </rPr>
      <t>interest expense</t>
    </r>
    <r>
      <rPr>
        <b/>
        <sz val="11"/>
        <color rgb="FF0000CC"/>
        <rFont val="Calibri"/>
        <family val="2"/>
        <scheme val="minor"/>
      </rPr>
      <t xml:space="preserve"> in each month is calculated by multiplying the outstanding liability balance at the end of the prior month by the 2% borrowing rate </t>
    </r>
  </si>
  <si>
    <t>Unitl the next payment in ColumnB. Then you would do the</t>
  </si>
  <si>
    <t>liability reduction again and copy the formula down until</t>
  </si>
  <si>
    <t>the next cash payment.</t>
  </si>
  <si>
    <r>
      <t xml:space="preserve">The </t>
    </r>
    <r>
      <rPr>
        <b/>
        <sz val="11"/>
        <color rgb="FFC00000"/>
        <rFont val="Calibri"/>
        <family val="2"/>
        <scheme val="minor"/>
      </rPr>
      <t>opening subscription asset</t>
    </r>
    <r>
      <rPr>
        <b/>
        <sz val="11"/>
        <color rgb="FF0000CC"/>
        <rFont val="Calibri"/>
        <family val="2"/>
        <scheme val="minor"/>
      </rPr>
      <t xml:space="preserve"> of $16,707.80 is amortized on a straight-line basis over the subscription term. To calculate the $464.11' monthly amortization </t>
    </r>
  </si>
  <si>
    <t>of the subscription asset, divide the gross subscription asset of $16,707.80 by the subscription term of 36 months ($16,707.80 / 36 = $464.11).</t>
  </si>
  <si>
    <t>The accrued interest liability equals the interest expense each</t>
  </si>
  <si>
    <t>period. Except when there is a cash payment after the 1st period.</t>
  </si>
  <si>
    <t>For each following cash payment the "Accrued Interest Liability"</t>
  </si>
  <si>
    <t>Total Cash Payments</t>
  </si>
  <si>
    <t>Total borrowing costs</t>
  </si>
  <si>
    <t>balance resets to zero (0.00)</t>
  </si>
  <si>
    <t xml:space="preserve"> (interest expense)</t>
  </si>
  <si>
    <t>liability balance plus the current accrued interest expense.</t>
  </si>
  <si>
    <t>made in advance the first payment is made in period 1 (July 22).</t>
  </si>
  <si>
    <t>Enter "0" for expense in period 1 (because payments</t>
  </si>
  <si>
    <t>period 1.  Start with G4 and subtract D5.</t>
  </si>
  <si>
    <t>Liability reduction cell for period 1 = B5 cell minus C5 cell.</t>
  </si>
  <si>
    <t>Remember the Liability Reduction after the 1st payment is affected</t>
  </si>
  <si>
    <t>the total accrued interest liability since the last cash payment.</t>
  </si>
  <si>
    <t>The accrued interest liability resets after each cash payment to zero.</t>
  </si>
  <si>
    <t>Enter "0" for the "Accrued Interest Liability" in period 1. In the accrued</t>
  </si>
  <si>
    <t>interest liability for period 2, enter the interest expense in period 2.</t>
  </si>
  <si>
    <t>Enter "0" for the Cumulative Accrued Interest Liability" in period 1.</t>
  </si>
  <si>
    <t>In the "Cumulative…Liability" for period 2, enter the cell for the</t>
  </si>
  <si>
    <t>"Cumulative…Liability" for period 1 plus the Accrued Interest</t>
  </si>
  <si>
    <t xml:space="preserve">Expense Liability (ColumnE) for period 2. So it's the previously </t>
  </si>
  <si>
    <t xml:space="preserve">Enter actual beginning balance for the subscription liability balance </t>
  </si>
  <si>
    <t>on the Beginning Balances line.  In liability balance for period 1,</t>
  </si>
  <si>
    <t>enter the cell for the liability balance on the beginning balances line</t>
  </si>
  <si>
    <t>Liability balance for period 1 = G4 minus D5.</t>
  </si>
  <si>
    <t>Step 10</t>
  </si>
  <si>
    <t>The last cell in the Subscription Liability Balance column -</t>
  </si>
  <si>
    <t>D column calculation should be</t>
  </si>
  <si>
    <t>B29-c29+d29</t>
  </si>
  <si>
    <t>Step 11</t>
  </si>
  <si>
    <t>the last payment line - the subscription balance should be zero.</t>
  </si>
  <si>
    <t>Step 12</t>
  </si>
  <si>
    <t>Enter the actual beginning balance for the Net Subscription Asset Balance</t>
  </si>
  <si>
    <t xml:space="preserve">in Column I on the Beginning Balances line. </t>
  </si>
  <si>
    <t>divided by the number of months/periods of the subscription term.</t>
  </si>
  <si>
    <t>never changes. Then copy for all periods.</t>
  </si>
  <si>
    <t>Step 13</t>
  </si>
  <si>
    <t xml:space="preserve">In the subscription asset balance for period 1, enter the cell for the asset </t>
  </si>
  <si>
    <t>In the Amortization Expense column (H) for period 1, enter the I4</t>
  </si>
  <si>
    <t>Make the I4 cell an absolute value so that the line and cell location</t>
  </si>
  <si>
    <t xml:space="preserve">balance on the beginning balance line, H4 minus the amortization expense </t>
  </si>
  <si>
    <t xml:space="preserve">in period 1 (H5). So it's previously asset balance reduced by the current </t>
  </si>
  <si>
    <t>amortization expense. Asset balance for period 1 = I4 minus H5.</t>
  </si>
  <si>
    <t>Step 14</t>
  </si>
  <si>
    <t>Enter plus H5 in period 1 for the Accumulated Amortization column (J5).</t>
  </si>
  <si>
    <t>In the Accumulated Amortization column for period 2, enter the cell</t>
  </si>
  <si>
    <t xml:space="preserve">for the Accumulated Amortization balance for period 1 plus the </t>
  </si>
  <si>
    <t>Amortization Expense (column H) for period 2. So it's the previously</t>
  </si>
  <si>
    <t>accumulated amortization balance plus the current period expense</t>
  </si>
  <si>
    <t>Cumulative Liability balance for period 2 = F5 plus E6.</t>
  </si>
  <si>
    <t>Accumulated amortization balance for period 2 is J5 plus H6.</t>
  </si>
  <si>
    <t>Lease Accounting Software program</t>
  </si>
  <si>
    <t>Actual Subscription</t>
  </si>
  <si>
    <t>Subscription Start Date</t>
  </si>
  <si>
    <t>Number of Subscription payments per year</t>
  </si>
  <si>
    <t>Total number of Subscription payments</t>
  </si>
  <si>
    <t>Periodic Subscription payment (monthly)</t>
  </si>
  <si>
    <t>Residual payment of Subscription</t>
  </si>
  <si>
    <t>Present value of Subscription payments</t>
  </si>
  <si>
    <t xml:space="preserve">     Subscription example North</t>
  </si>
  <si>
    <t xml:space="preserve">     Subscription example Northwest GA RESA</t>
  </si>
  <si>
    <t>Subscription example: North County Schools</t>
  </si>
  <si>
    <t>SBITA item: Lease accounting software program</t>
  </si>
  <si>
    <t>3 years</t>
  </si>
  <si>
    <t>yr</t>
  </si>
  <si>
    <t xml:space="preserve">  SBITA Vendor: Software Company Y</t>
  </si>
  <si>
    <t>Subscription Asset Amortization Schedule</t>
  </si>
  <si>
    <t>Value of Subscription Asset to be amortized</t>
  </si>
  <si>
    <t>Subscription Asset amount to be amortized monthly (Total premium divided 60 mths.)</t>
  </si>
  <si>
    <t>Monthly Amortized Subscription Asset Amount - Rounded</t>
  </si>
  <si>
    <t>Yearly Amortized Subscription Asset Amount (Rounded mthly amortized amount times 12)</t>
  </si>
  <si>
    <t>Unamortized Subscription Asset</t>
  </si>
  <si>
    <t>Total Subscription Asset</t>
  </si>
  <si>
    <t>1st of each day of each yr</t>
  </si>
  <si>
    <t>yearly</t>
  </si>
  <si>
    <t>Periodic Subscription payment (yearly)</t>
  </si>
  <si>
    <t>Prepayments at or before beginning of Subscription Term</t>
  </si>
  <si>
    <t>Capitalized Implementation Costs</t>
  </si>
  <si>
    <t>Subscription Asset amount to be amortized monthly (Total premium divided 36 mths.)</t>
  </si>
  <si>
    <t>Subscription Example #1</t>
  </si>
  <si>
    <t>Using Excel to Calculate Present Value of Minimum Subscription Payments</t>
  </si>
  <si>
    <t>Using Excel to Create a Subscription Liability Amortization Schedule</t>
  </si>
  <si>
    <t xml:space="preserve">Subscription Term payment due on </t>
  </si>
  <si>
    <t>Prepayments at or before beginning of SubscriptionTerm</t>
  </si>
  <si>
    <t>Subscription Incentive(s) received from SBITA vendor at or before the beginning of Subscription Term</t>
  </si>
  <si>
    <t>Accounting Softtware</t>
  </si>
  <si>
    <t>Subscription Liability Amorization Schedule - excel template</t>
  </si>
  <si>
    <t>Payroll Software Subscription</t>
  </si>
  <si>
    <t>Subscription Fee Payment Schedule</t>
  </si>
  <si>
    <t>1 year from Agreement Signing</t>
  </si>
  <si>
    <t>2 years from Agreement Signing</t>
  </si>
  <si>
    <t>3 years from Agreement Signing</t>
  </si>
  <si>
    <t>4 years from Agreement Signing</t>
  </si>
  <si>
    <t>3% increase each year</t>
  </si>
  <si>
    <t>rounded</t>
  </si>
  <si>
    <t>Rate = .0325</t>
  </si>
  <si>
    <t>p53-q53+r53</t>
  </si>
  <si>
    <t>Beginning Balance</t>
  </si>
  <si>
    <t>SOFTDOCS</t>
  </si>
  <si>
    <t>Subscription Asset Calculation</t>
  </si>
  <si>
    <t>Present Value of Subscription Payments</t>
  </si>
  <si>
    <t xml:space="preserve">  (Subscription Liability)</t>
  </si>
  <si>
    <t>PLUS</t>
  </si>
  <si>
    <t>Implementation Costs</t>
  </si>
  <si>
    <t>Due at Agreement Signing</t>
  </si>
  <si>
    <t>Financial Accounting Software</t>
  </si>
  <si>
    <t>SoftDocs (software program/platform)</t>
  </si>
  <si>
    <t>(increases yearly by 3%)</t>
  </si>
  <si>
    <t xml:space="preserve">new fiscal year </t>
  </si>
  <si>
    <t xml:space="preserve">beg. of each </t>
  </si>
  <si>
    <t>At the bottom of the table enter "Total" on the final line in the</t>
  </si>
  <si>
    <t>Period column and then total the Cash and PV columns.</t>
  </si>
  <si>
    <t>Enter the month periods starting from first payment to the last payment in the</t>
  </si>
  <si>
    <t xml:space="preserve"> first column. Interest Expense is calculated monthly</t>
  </si>
  <si>
    <t>in the Liability Balance column for period 0 calculation by</t>
  </si>
  <si>
    <t xml:space="preserve"> the computer.</t>
  </si>
  <si>
    <t>reduction. Liability balance for period 1 = G4 minus D5.</t>
  </si>
  <si>
    <t xml:space="preserve">Enter actual beginning balance for the subscription liability </t>
  </si>
  <si>
    <t xml:space="preserve">balance on the Beginning Balances line.  In liability balance for </t>
  </si>
  <si>
    <t xml:space="preserve">period 1, enter the cell for the liability balance on the beginning </t>
  </si>
  <si>
    <t>balances line minus the liability reduction in period 1.  So it’s the</t>
  </si>
  <si>
    <t xml:space="preserve">previously liability balance reduced by the current liability </t>
  </si>
  <si>
    <t>paid on 6/18/2020</t>
  </si>
  <si>
    <t>paid on 7/1/2021</t>
  </si>
  <si>
    <t>paid on 5/17/2023</t>
  </si>
  <si>
    <t>Go-line date 1/27/2021</t>
  </si>
  <si>
    <t>Subscription Term actually started at the go-live date</t>
  </si>
  <si>
    <t>53 mths</t>
  </si>
  <si>
    <t>Contract term start</t>
  </si>
  <si>
    <t>go-live date</t>
  </si>
  <si>
    <r>
      <t xml:space="preserve">5 years </t>
    </r>
    <r>
      <rPr>
        <b/>
        <sz val="11"/>
        <color rgb="FFC00000"/>
        <rFont val="Calibri"/>
        <family val="2"/>
        <scheme val="minor"/>
      </rPr>
      <t>53 mths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</si>
</sst>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??_);_(@_)"/>
    <numFmt numFmtId="165" formatCode="_(* #,##0.00_);_(* \(#,##0.00\);_(* &quot;-&quot;??????_);_(@_)"/>
    <numFmt numFmtId="166" formatCode="0.0000%"/>
    <numFmt numFmtId="167" formatCode="_(* #,##0.000_);_(* \(#,##0.000\);_(* &quot;-&quot;???_);_(@_)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003366"/>
      <name val="Calibri"/>
      <family val="2"/>
      <scheme val="minor"/>
    </font>
    <font>
      <b/>
      <sz val="11"/>
      <color rgb="FF003399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color rgb="FF6600C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trike/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8" fillId="0" borderId="0"/>
  </cellStyleXfs>
  <cellXfs count="143">
    <xf numFmtId="0" fontId="0" fillId="0" borderId="0" xfId="0"/>
    <xf numFmtId="43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4" applyFont="1"/>
    <xf numFmtId="15" fontId="0" fillId="0" borderId="0" xfId="0" applyNumberFormat="1"/>
    <xf numFmtId="14" fontId="0" fillId="0" borderId="0" xfId="0" applyNumberFormat="1"/>
    <xf numFmtId="0" fontId="0" fillId="4" borderId="0" xfId="0" applyFill="1"/>
    <xf numFmtId="9" fontId="0" fillId="0" borderId="0" xfId="0" applyNumberFormat="1"/>
    <xf numFmtId="0" fontId="7" fillId="0" borderId="0" xfId="0" applyFont="1" applyAlignment="1">
      <alignment horizontal="left" wrapText="1"/>
    </xf>
    <xf numFmtId="8" fontId="0" fillId="0" borderId="0" xfId="0" applyNumberFormat="1"/>
    <xf numFmtId="44" fontId="0" fillId="0" borderId="0" xfId="0" applyNumberFormat="1"/>
    <xf numFmtId="44" fontId="3" fillId="5" borderId="1" xfId="0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left" indent="1"/>
    </xf>
    <xf numFmtId="4" fontId="7" fillId="0" borderId="0" xfId="0" applyNumberFormat="1" applyFont="1" applyAlignment="1">
      <alignment horizontal="right"/>
    </xf>
    <xf numFmtId="4" fontId="7" fillId="0" borderId="0" xfId="1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4" fontId="7" fillId="0" borderId="2" xfId="1" applyNumberFormat="1" applyFont="1" applyBorder="1" applyAlignment="1">
      <alignment horizontal="right"/>
    </xf>
    <xf numFmtId="4" fontId="7" fillId="0" borderId="4" xfId="2" applyNumberFormat="1" applyFont="1" applyBorder="1" applyAlignment="1">
      <alignment horizontal="right"/>
    </xf>
    <xf numFmtId="0" fontId="5" fillId="3" borderId="0" xfId="3" applyFont="1" applyFill="1"/>
    <xf numFmtId="0" fontId="10" fillId="0" borderId="0" xfId="0" applyFont="1"/>
    <xf numFmtId="166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44" fontId="0" fillId="0" borderId="5" xfId="0" applyNumberFormat="1" applyBorder="1"/>
    <xf numFmtId="0" fontId="11" fillId="0" borderId="0" xfId="0" applyFont="1"/>
    <xf numFmtId="0" fontId="7" fillId="0" borderId="2" xfId="0" applyFont="1" applyBorder="1" applyAlignment="1">
      <alignment horizontal="center" wrapText="1"/>
    </xf>
    <xf numFmtId="4" fontId="12" fillId="0" borderId="0" xfId="0" applyNumberFormat="1" applyFont="1" applyAlignment="1">
      <alignment horizontal="right"/>
    </xf>
    <xf numFmtId="4" fontId="12" fillId="0" borderId="0" xfId="1" applyNumberFormat="1" applyFont="1" applyAlignment="1">
      <alignment horizontal="right"/>
    </xf>
    <xf numFmtId="4" fontId="0" fillId="0" borderId="6" xfId="0" applyNumberFormat="1" applyBorder="1"/>
    <xf numFmtId="4" fontId="0" fillId="0" borderId="4" xfId="0" applyNumberFormat="1" applyBorder="1"/>
    <xf numFmtId="43" fontId="1" fillId="0" borderId="1" xfId="0" applyNumberFormat="1" applyFont="1" applyBorder="1" applyAlignment="1">
      <alignment horizontal="center"/>
    </xf>
    <xf numFmtId="43" fontId="0" fillId="0" borderId="1" xfId="0" applyNumberFormat="1" applyBorder="1"/>
    <xf numFmtId="0" fontId="0" fillId="0" borderId="1" xfId="0" applyBorder="1"/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/>
    </xf>
    <xf numFmtId="43" fontId="0" fillId="0" borderId="7" xfId="0" applyNumberFormat="1" applyBorder="1"/>
    <xf numFmtId="43" fontId="0" fillId="0" borderId="8" xfId="0" applyNumberFormat="1" applyBorder="1"/>
    <xf numFmtId="43" fontId="3" fillId="7" borderId="1" xfId="0" applyNumberFormat="1" applyFont="1" applyFill="1" applyBorder="1"/>
    <xf numFmtId="0" fontId="3" fillId="7" borderId="1" xfId="0" applyFont="1" applyFill="1" applyBorder="1" applyAlignment="1">
      <alignment horizontal="center"/>
    </xf>
    <xf numFmtId="43" fontId="0" fillId="0" borderId="9" xfId="0" applyNumberFormat="1" applyBorder="1"/>
    <xf numFmtId="43" fontId="0" fillId="0" borderId="10" xfId="0" applyNumberFormat="1" applyBorder="1"/>
    <xf numFmtId="8" fontId="0" fillId="0" borderId="1" xfId="0" applyNumberFormat="1" applyBorder="1"/>
    <xf numFmtId="43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43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0" fontId="0" fillId="0" borderId="0" xfId="0" applyNumberFormat="1"/>
    <xf numFmtId="8" fontId="3" fillId="5" borderId="1" xfId="0" applyNumberFormat="1" applyFont="1" applyFill="1" applyBorder="1"/>
    <xf numFmtId="0" fontId="14" fillId="0" borderId="0" xfId="4" applyFont="1"/>
    <xf numFmtId="0" fontId="15" fillId="0" borderId="0" xfId="0" applyFont="1" applyAlignment="1">
      <alignment horizontal="left"/>
    </xf>
    <xf numFmtId="0" fontId="3" fillId="0" borderId="0" xfId="0" applyFont="1"/>
    <xf numFmtId="15" fontId="16" fillId="0" borderId="0" xfId="0" applyNumberFormat="1" applyFont="1"/>
    <xf numFmtId="8" fontId="3" fillId="0" borderId="0" xfId="0" applyNumberFormat="1" applyFont="1"/>
    <xf numFmtId="15" fontId="17" fillId="0" borderId="0" xfId="0" applyNumberFormat="1" applyFont="1"/>
    <xf numFmtId="0" fontId="18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39" fontId="0" fillId="0" borderId="1" xfId="0" applyNumberFormat="1" applyBorder="1"/>
    <xf numFmtId="39" fontId="17" fillId="0" borderId="1" xfId="0" applyNumberFormat="1" applyFont="1" applyBorder="1"/>
    <xf numFmtId="43" fontId="17" fillId="10" borderId="1" xfId="0" applyNumberFormat="1" applyFont="1" applyFill="1" applyBorder="1" applyAlignment="1">
      <alignment wrapText="1"/>
    </xf>
    <xf numFmtId="0" fontId="13" fillId="2" borderId="11" xfId="0" applyFont="1" applyFill="1" applyBorder="1" applyAlignment="1">
      <alignment horizontal="center" wrapText="1"/>
    </xf>
    <xf numFmtId="39" fontId="0" fillId="11" borderId="1" xfId="0" applyNumberFormat="1" applyFill="1" applyBorder="1"/>
    <xf numFmtId="0" fontId="3" fillId="11" borderId="5" xfId="0" applyFont="1" applyFill="1" applyBorder="1"/>
    <xf numFmtId="0" fontId="3" fillId="11" borderId="18" xfId="0" applyFont="1" applyFill="1" applyBorder="1"/>
    <xf numFmtId="39" fontId="0" fillId="12" borderId="1" xfId="0" applyNumberFormat="1" applyFill="1" applyBorder="1"/>
    <xf numFmtId="0" fontId="0" fillId="12" borderId="0" xfId="0" applyFill="1"/>
    <xf numFmtId="0" fontId="19" fillId="13" borderId="17" xfId="0" applyFont="1" applyFill="1" applyBorder="1"/>
    <xf numFmtId="0" fontId="0" fillId="13" borderId="5" xfId="0" applyFill="1" applyBorder="1"/>
    <xf numFmtId="0" fontId="0" fillId="13" borderId="18" xfId="0" applyFill="1" applyBorder="1"/>
    <xf numFmtId="43" fontId="17" fillId="13" borderId="1" xfId="0" applyNumberFormat="1" applyFont="1" applyFill="1" applyBorder="1" applyAlignment="1">
      <alignment wrapText="1"/>
    </xf>
    <xf numFmtId="39" fontId="0" fillId="0" borderId="0" xfId="0" applyNumberFormat="1"/>
    <xf numFmtId="39" fontId="6" fillId="0" borderId="12" xfId="0" applyNumberFormat="1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7" xfId="0" applyFont="1" applyBorder="1"/>
    <xf numFmtId="0" fontId="6" fillId="0" borderId="5" xfId="0" applyFont="1" applyBorder="1"/>
    <xf numFmtId="39" fontId="6" fillId="0" borderId="18" xfId="0" applyNumberFormat="1" applyFont="1" applyBorder="1"/>
    <xf numFmtId="14" fontId="0" fillId="0" borderId="0" xfId="0" applyNumberFormat="1" applyAlignment="1">
      <alignment wrapText="1"/>
    </xf>
    <xf numFmtId="0" fontId="13" fillId="14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 wrapText="1"/>
    </xf>
    <xf numFmtId="0" fontId="13" fillId="14" borderId="11" xfId="0" applyFont="1" applyFill="1" applyBorder="1" applyAlignment="1">
      <alignment horizontal="center" wrapText="1"/>
    </xf>
    <xf numFmtId="0" fontId="21" fillId="0" borderId="0" xfId="0" applyFont="1"/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/>
    <xf numFmtId="43" fontId="0" fillId="0" borderId="2" xfId="0" applyNumberFormat="1" applyBorder="1"/>
    <xf numFmtId="43" fontId="0" fillId="0" borderId="5" xfId="0" applyNumberFormat="1" applyBorder="1"/>
    <xf numFmtId="43" fontId="3" fillId="0" borderId="4" xfId="0" applyNumberFormat="1" applyFont="1" applyBorder="1"/>
    <xf numFmtId="39" fontId="6" fillId="0" borderId="0" xfId="0" applyNumberFormat="1" applyFont="1"/>
    <xf numFmtId="17" fontId="0" fillId="0" borderId="19" xfId="0" applyNumberFormat="1" applyBorder="1" applyAlignment="1">
      <alignment horizontal="center"/>
    </xf>
    <xf numFmtId="39" fontId="0" fillId="0" borderId="19" xfId="0" applyNumberFormat="1" applyBorder="1"/>
    <xf numFmtId="39" fontId="17" fillId="0" borderId="19" xfId="0" applyNumberFormat="1" applyFont="1" applyBorder="1"/>
    <xf numFmtId="17" fontId="0" fillId="0" borderId="20" xfId="0" applyNumberFormat="1" applyBorder="1" applyAlignment="1">
      <alignment horizontal="center"/>
    </xf>
    <xf numFmtId="39" fontId="0" fillId="11" borderId="20" xfId="0" applyNumberFormat="1" applyFill="1" applyBorder="1"/>
    <xf numFmtId="39" fontId="0" fillId="0" borderId="20" xfId="0" applyNumberFormat="1" applyBorder="1"/>
    <xf numFmtId="39" fontId="17" fillId="0" borderId="20" xfId="0" applyNumberFormat="1" applyFont="1" applyBorder="1"/>
    <xf numFmtId="39" fontId="17" fillId="4" borderId="20" xfId="0" applyNumberFormat="1" applyFont="1" applyFill="1" applyBorder="1"/>
    <xf numFmtId="0" fontId="0" fillId="0" borderId="5" xfId="0" applyBorder="1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12" borderId="0" xfId="0" applyFill="1" applyAlignment="1">
      <alignment horizontal="center"/>
    </xf>
    <xf numFmtId="0" fontId="19" fillId="13" borderId="12" xfId="0" applyFont="1" applyFill="1" applyBorder="1" applyAlignment="1">
      <alignment horizontal="left"/>
    </xf>
    <xf numFmtId="0" fontId="19" fillId="13" borderId="13" xfId="0" applyFont="1" applyFill="1" applyBorder="1" applyAlignment="1">
      <alignment horizontal="left"/>
    </xf>
    <xf numFmtId="0" fontId="19" fillId="13" borderId="14" xfId="0" applyFont="1" applyFill="1" applyBorder="1" applyAlignment="1">
      <alignment horizontal="left"/>
    </xf>
    <xf numFmtId="0" fontId="17" fillId="10" borderId="10" xfId="0" applyFont="1" applyFill="1" applyBorder="1" applyAlignment="1">
      <alignment horizontal="center"/>
    </xf>
    <xf numFmtId="0" fontId="18" fillId="10" borderId="9" xfId="0" applyFont="1" applyFill="1" applyBorder="1" applyAlignment="1">
      <alignment horizontal="center"/>
    </xf>
    <xf numFmtId="0" fontId="19" fillId="11" borderId="12" xfId="0" applyFont="1" applyFill="1" applyBorder="1" applyAlignment="1">
      <alignment horizontal="left" wrapText="1"/>
    </xf>
    <xf numFmtId="0" fontId="20" fillId="11" borderId="13" xfId="0" applyFont="1" applyFill="1" applyBorder="1" applyAlignment="1">
      <alignment horizontal="left" wrapText="1"/>
    </xf>
    <xf numFmtId="0" fontId="20" fillId="11" borderId="14" xfId="0" applyFont="1" applyFill="1" applyBorder="1" applyAlignment="1">
      <alignment horizontal="left" wrapText="1"/>
    </xf>
    <xf numFmtId="0" fontId="19" fillId="11" borderId="15" xfId="0" applyFont="1" applyFill="1" applyBorder="1" applyAlignment="1">
      <alignment horizontal="left"/>
    </xf>
    <xf numFmtId="0" fontId="19" fillId="11" borderId="0" xfId="0" applyFont="1" applyFill="1" applyAlignment="1">
      <alignment horizontal="left"/>
    </xf>
    <xf numFmtId="0" fontId="19" fillId="11" borderId="16" xfId="0" applyFont="1" applyFill="1" applyBorder="1" applyAlignment="1">
      <alignment horizontal="left"/>
    </xf>
    <xf numFmtId="0" fontId="19" fillId="11" borderId="17" xfId="0" applyFont="1" applyFill="1" applyBorder="1" applyAlignment="1">
      <alignment horizontal="left"/>
    </xf>
    <xf numFmtId="0" fontId="19" fillId="11" borderId="5" xfId="0" applyFont="1" applyFill="1" applyBorder="1" applyAlignment="1">
      <alignment horizontal="left"/>
    </xf>
    <xf numFmtId="0" fontId="5" fillId="3" borderId="0" xfId="3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0" xfId="4" applyFont="1" applyAlignment="1">
      <alignment horizontal="left"/>
    </xf>
    <xf numFmtId="39" fontId="17" fillId="0" borderId="21" xfId="0" applyNumberFormat="1" applyFont="1" applyBorder="1"/>
    <xf numFmtId="39" fontId="17" fillId="0" borderId="10" xfId="0" applyNumberFormat="1" applyFont="1" applyBorder="1"/>
    <xf numFmtId="0" fontId="0" fillId="0" borderId="22" xfId="0" applyBorder="1"/>
    <xf numFmtId="39" fontId="6" fillId="0" borderId="2" xfId="0" applyNumberFormat="1" applyFont="1" applyBorder="1"/>
    <xf numFmtId="43" fontId="6" fillId="0" borderId="0" xfId="0" applyNumberFormat="1" applyFont="1"/>
    <xf numFmtId="15" fontId="6" fillId="0" borderId="0" xfId="0" applyNumberFormat="1" applyFont="1"/>
    <xf numFmtId="0" fontId="24" fillId="0" borderId="0" xfId="0" applyFont="1"/>
    <xf numFmtId="167" fontId="0" fillId="0" borderId="0" xfId="0" applyNumberFormat="1"/>
  </cellXfs>
  <cellStyles count="5">
    <cellStyle name="Comma" xfId="1" builtinId="3"/>
    <cellStyle name="Currency" xfId="2" builtinId="4"/>
    <cellStyle name="Normal" xfId="0" builtinId="0"/>
    <cellStyle name="Normal 2 2 2" xfId="3" xr:uid="{07938027-3373-4F50-AF96-2FF4954A2130}"/>
    <cellStyle name="Normal_Capital Lease Schedules" xfId="4" xr:uid="{068B0327-CC82-4E68-AE04-8763732D9F02}"/>
  </cellStyles>
  <dxfs count="0"/>
  <tableStyles count="0" defaultTableStyle="TableStyleMedium2" defaultPivotStyle="PivotStyleLight16"/>
  <colors>
    <mruColors>
      <color rgb="FF6600CC"/>
      <color rgb="FF99FFCC"/>
      <color rgb="FFFFFF00"/>
      <color rgb="FFFFFF99"/>
      <color rgb="FFFFCCCC"/>
      <color rgb="FFFFCCFF"/>
      <color rgb="FF0000CC"/>
      <color rgb="FFFFFFCC"/>
      <color rgb="FF0033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1600200</xdr:colOff>
      <xdr:row>0</xdr:row>
      <xdr:rowOff>73516</xdr:rowOff>
    </xdr:from>
    <xdr:to>
      <xdr:col>9</xdr:col>
      <xdr:colOff>2529769</xdr:colOff>
      <xdr:row>16</xdr:row>
      <xdr:rowOff>31342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24335F-A474-4E25-B8C4-E7A75C726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0900" y="73516"/>
          <a:ext cx="5193594" cy="3005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60</xdr:row>
      <xdr:rowOff>30204</xdr:rowOff>
    </xdr:from>
    <xdr:to>
      <xdr:col>12</xdr:col>
      <xdr:colOff>583191</xdr:colOff>
      <xdr:row>65</xdr:row>
      <xdr:rowOff>133583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5DACAA-C3A2-43C3-9AC4-4F43E77A4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088854"/>
          <a:ext cx="9717666" cy="1055879"/>
        </a:xfrm>
        <a:prstGeom prst="rect">
          <a:avLst/>
        </a:prstGeom>
      </xdr:spPr>
    </xdr:pic>
    <xdr:clientData/>
  </xdr:twoCellAnchor>
  <xdr:twoCellAnchor editAs="oneCell">
    <xdr:from>
      <xdr:col>7</xdr:col>
      <xdr:colOff>790575</xdr:colOff>
      <xdr:row>46</xdr:row>
      <xdr:rowOff>161925</xdr:rowOff>
    </xdr:from>
    <xdr:to>
      <xdr:col>10</xdr:col>
      <xdr:colOff>457556</xdr:colOff>
      <xdr:row>59</xdr:row>
      <xdr:rowOff>162271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255839-7D98-4F5F-A52A-ADEB9D4E7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8375" y="9553575"/>
          <a:ext cx="2553056" cy="2476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29</xdr:row>
      <xdr:rowOff>65688</xdr:rowOff>
    </xdr:from>
    <xdr:to>
      <xdr:col>11</xdr:col>
      <xdr:colOff>75499</xdr:colOff>
      <xdr:row>44</xdr:row>
      <xdr:rowOff>151994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13ADAB-3C7F-4D3A-9927-5B0A096B6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6085488"/>
          <a:ext cx="5076124" cy="29438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60</xdr:row>
      <xdr:rowOff>30204</xdr:rowOff>
    </xdr:from>
    <xdr:to>
      <xdr:col>12</xdr:col>
      <xdr:colOff>583191</xdr:colOff>
      <xdr:row>65</xdr:row>
      <xdr:rowOff>133583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2B57-0C14-4C69-AAB1-EB0E6EE69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088854"/>
          <a:ext cx="9717666" cy="1055879"/>
        </a:xfrm>
        <a:prstGeom prst="rect">
          <a:avLst/>
        </a:prstGeom>
      </xdr:spPr>
    </xdr:pic>
    <xdr:clientData/>
  </xdr:twoCellAnchor>
  <xdr:twoCellAnchor editAs="oneCell">
    <xdr:from>
      <xdr:col>7</xdr:col>
      <xdr:colOff>790575</xdr:colOff>
      <xdr:row>46</xdr:row>
      <xdr:rowOff>161925</xdr:rowOff>
    </xdr:from>
    <xdr:to>
      <xdr:col>10</xdr:col>
      <xdr:colOff>457556</xdr:colOff>
      <xdr:row>59</xdr:row>
      <xdr:rowOff>162271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349BED-CF11-4A98-9996-1B90AD47E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8375" y="9553575"/>
          <a:ext cx="2553056" cy="2476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29</xdr:row>
      <xdr:rowOff>65688</xdr:rowOff>
    </xdr:from>
    <xdr:to>
      <xdr:col>11</xdr:col>
      <xdr:colOff>75499</xdr:colOff>
      <xdr:row>44</xdr:row>
      <xdr:rowOff>151994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BF320B-30DA-4B45-B056-6BB28962C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6085488"/>
          <a:ext cx="5076124" cy="29438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60</xdr:row>
      <xdr:rowOff>30204</xdr:rowOff>
    </xdr:from>
    <xdr:to>
      <xdr:col>12</xdr:col>
      <xdr:colOff>583191</xdr:colOff>
      <xdr:row>65</xdr:row>
      <xdr:rowOff>133583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BF6E6-05F1-4F3D-BCCE-A558FA369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088854"/>
          <a:ext cx="9717666" cy="1055879"/>
        </a:xfrm>
        <a:prstGeom prst="rect">
          <a:avLst/>
        </a:prstGeom>
      </xdr:spPr>
    </xdr:pic>
    <xdr:clientData/>
  </xdr:twoCellAnchor>
  <xdr:twoCellAnchor editAs="oneCell">
    <xdr:from>
      <xdr:col>7</xdr:col>
      <xdr:colOff>790575</xdr:colOff>
      <xdr:row>46</xdr:row>
      <xdr:rowOff>161925</xdr:rowOff>
    </xdr:from>
    <xdr:to>
      <xdr:col>10</xdr:col>
      <xdr:colOff>457556</xdr:colOff>
      <xdr:row>59</xdr:row>
      <xdr:rowOff>162271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0CFBD4-0589-3E7C-C0B7-8044DD2B3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8375" y="9553575"/>
          <a:ext cx="2553056" cy="2476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28</xdr:row>
      <xdr:rowOff>189513</xdr:rowOff>
    </xdr:from>
    <xdr:to>
      <xdr:col>14</xdr:col>
      <xdr:colOff>123124</xdr:colOff>
      <xdr:row>44</xdr:row>
      <xdr:rowOff>85319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713DB3-219D-4EAD-8B7E-1260F5A0E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6018813"/>
          <a:ext cx="5076124" cy="29438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ox\AUDIT\Data\E-mail%20Attachments\CMB06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AUDIT%20%20%20REVIEW%20REPORT%20-%20WRITE-UP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-fs\groups\Documents%20and%20Settings\davenpor\Local%20Settings\Temp\MXLibDir\CAFR-T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nerka\Desktop\FY_2013_Audit_Packet\Updated\Cash%20and%20Invest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ox\AUDIT\05-%20ANNUAL%20FINANCIAL%20REPORTS\Annual%20Financial%20Report%20FY2001\Model%20for%20FY2001\Model%20FY2001%20-%20Beginning%20Balances%20for%20each%20institution\TECH%20-%20%20AFR%202001%20Beg.%20Bal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-03%20Summary%20Schedule%20by%20Fund%20&amp;%20Cash%20Control%20Shee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EXH%20EXHIBI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B06"/>
      <sheetName val="Sheet1"/>
      <sheetName val="Instr"/>
      <sheetName val="Research"/>
      <sheetName val="PubSer"/>
      <sheetName val="AcaSup"/>
      <sheetName val="Stuser"/>
      <sheetName val="InsSup"/>
      <sheetName val="PlantOp"/>
      <sheetName val="Aux"/>
      <sheetName val="sfo"/>
      <sheetName val="Sheet7"/>
    </sheetNames>
    <sheetDataSet>
      <sheetData sheetId="0">
        <row r="649">
          <cell r="L649">
            <v>43904320.019999996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of Net Assets"/>
      <sheetName val="Revenues &amp; Expenditures"/>
      <sheetName val="Cash Flows"/>
      <sheetName val="Footnote #2 Cash and Investment"/>
      <sheetName val="Footnote #3 Accounts Receivable"/>
      <sheetName val="Footnote #4 Inventories"/>
      <sheetName val="Footnote #6 Capital Assets"/>
      <sheetName val="Footnote #7 Deferred Revenue"/>
      <sheetName val="Footnote #8"/>
      <sheetName val="Footnote #15 Functional vs Nat"/>
      <sheetName val="19 Fund Balances"/>
      <sheetName val="13 Detail of Investments"/>
      <sheetName val="17 Agency Fu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of Net Assets"/>
      <sheetName val="Revenues &amp; Expenses"/>
      <sheetName val="Cash Flows"/>
      <sheetName val="reconcile beg cash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Deposits and Investments"/>
      <sheetName val="Cash Collateralization"/>
      <sheetName val="Table - Categorization of Dep"/>
      <sheetName val="Table -Categorization of Inv"/>
      <sheetName val="Table - Credit Quality Risk"/>
      <sheetName val="Auth for Release of Info"/>
      <sheetName val="Collateralization Inquiry"/>
      <sheetName val="Investment Registration Inquiry"/>
    </sheetNames>
    <sheetDataSet>
      <sheetData sheetId="0" refreshError="1"/>
      <sheetData sheetId="1">
        <row r="14">
          <cell r="B14" t="str">
            <v>yes</v>
          </cell>
        </row>
        <row r="21">
          <cell r="B21" t="str">
            <v>no</v>
          </cell>
        </row>
        <row r="25">
          <cell r="B25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Leadsheet"/>
      <sheetName val="Ctrl Sht by Bank"/>
      <sheetName val="Att - Misstatement"/>
      <sheetName val="Cash by Bk&amp;Fd optional "/>
      <sheetName val="(a) Ctrl Sht by Bank"/>
      <sheetName val="C-3a Cash Leadsheet"/>
      <sheetName val="C-3b Ctrl Sht by Bank"/>
      <sheetName val="(a)Ctrl Sht by Bank "/>
      <sheetName val="Ctrl Sht by Bank entity"/>
      <sheetName val="(a) Cash Leadsheet"/>
      <sheetName val="(b) Ctrl Sht by Bank entity"/>
      <sheetName val="(a) Ctrl Sht by Bank FY2008"/>
      <sheetName val="Ctrl Sht by Bank "/>
      <sheetName val="Cash Leadsheet (a)"/>
      <sheetName val="Ctrl Sht by Bank  (b)"/>
      <sheetName val="Cash Leadsheet(C-3a)"/>
      <sheetName val="Ctrl Sht by Bank (C-3b)"/>
      <sheetName val="Ctrl Sht Schl Acct"/>
      <sheetName val="Breakdown of SAA by GF-Agency "/>
      <sheetName val="Activity for Schl Accts-Per Man"/>
      <sheetName val="GL Amts-School Activity Accts"/>
      <sheetName val="Cash by Bk&amp;Fd optional  (2)"/>
      <sheetName val="Cash-GL Account Totals"/>
      <sheetName val="Attachment Sheet"/>
      <sheetName val="Cash Leadsheet 1 of 3"/>
      <sheetName val="Ctrl Sht by Bank 2 of 3"/>
      <sheetName val="Cash by Bk&amp;Fd 3 of 3"/>
      <sheetName val="Pivot table"/>
      <sheetName val="Pivot"/>
      <sheetName val="Cash by Bk&amp;Fd optional -na"/>
      <sheetName val="Ctrl Sht by Bank - NA"/>
      <sheetName val="Tickmarks"/>
      <sheetName val="Cash Sch-by Bk &amp; Fd "/>
      <sheetName val="07 6291 WTBAccountTotals"/>
      <sheetName val="Cash by Bk&amp;Fd optional-joi "/>
      <sheetName val="pivot table by fund"/>
      <sheetName val="Memo"/>
      <sheetName val="C-03a Cash Leadsheet"/>
      <sheetName val="C-03b Ctrl Sht by Bank entity"/>
      <sheetName val="C-03c Misstatement"/>
      <sheetName val="Ctrl Sht by Bank (2007)"/>
      <sheetName val="Cash by Bk&amp;Fd optional  (2007)"/>
      <sheetName val="Ctrl Sht by Bank 07"/>
      <sheetName val="Cash by Bk&amp;Fd 07"/>
      <sheetName val="(B) Ctrl Sht by Bank"/>
      <sheetName val="attachment"/>
      <sheetName val="Att "/>
      <sheetName val="Cash by Bk&amp;Fd NA"/>
      <sheetName val="Ctrl Sht by Bank (2)"/>
      <sheetName val="WTBAccountTotals"/>
      <sheetName val="Sheet1"/>
    </sheetNames>
    <sheetDataSet>
      <sheetData sheetId="0">
        <row r="23">
          <cell r="B23">
            <v>16117328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>
        <row r="26">
          <cell r="G26">
            <v>138445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>
        <row r="40">
          <cell r="F40">
            <v>128514.5</v>
          </cell>
        </row>
      </sheetData>
      <sheetData sheetId="35">
        <row r="26">
          <cell r="G26">
            <v>138445</v>
          </cell>
        </row>
      </sheetData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AP Memo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Sch-4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E033-D344-4FB2-B9A3-4C2B4AFD76A5}">
  <dimension ref="A1:J44"/>
  <sheetViews>
    <sheetView topLeftCell="A22" zoomScaleNormal="100" workbookViewId="0">
      <selection activeCell="E44" sqref="E44"/>
    </sheetView>
  </sheetViews>
  <sheetFormatPr defaultRowHeight="15" x14ac:dyDescent="0.25"/>
  <cols>
    <col min="1" max="2" width="11" customWidth="1"/>
    <col min="3" max="3" width="14.5703125" customWidth="1"/>
    <col min="4" max="4" width="2.5703125" customWidth="1"/>
    <col min="5" max="5" width="41.7109375" customWidth="1"/>
    <col min="8" max="8" width="1.7109375" customWidth="1"/>
    <col min="9" max="9" width="2.28515625" customWidth="1"/>
    <col min="10" max="10" width="47" customWidth="1"/>
    <col min="11" max="11" width="13.140625" customWidth="1"/>
  </cols>
  <sheetData>
    <row r="1" spans="1:2" x14ac:dyDescent="0.25">
      <c r="A1" t="s">
        <v>21</v>
      </c>
    </row>
    <row r="2" spans="1:2" x14ac:dyDescent="0.25">
      <c r="A2" t="s">
        <v>22</v>
      </c>
    </row>
    <row r="3" spans="1:2" x14ac:dyDescent="0.25">
      <c r="A3" t="s">
        <v>23</v>
      </c>
    </row>
    <row r="5" spans="1:2" x14ac:dyDescent="0.25">
      <c r="B5" t="s">
        <v>28</v>
      </c>
    </row>
    <row r="6" spans="1:2" x14ac:dyDescent="0.25">
      <c r="B6" t="s">
        <v>24</v>
      </c>
    </row>
    <row r="7" spans="1:2" x14ac:dyDescent="0.25">
      <c r="B7" t="s">
        <v>25</v>
      </c>
    </row>
    <row r="8" spans="1:2" x14ac:dyDescent="0.25">
      <c r="B8" t="s">
        <v>26</v>
      </c>
    </row>
    <row r="9" spans="1:2" x14ac:dyDescent="0.25">
      <c r="B9" t="s">
        <v>27</v>
      </c>
    </row>
    <row r="22" spans="1:10" x14ac:dyDescent="0.25">
      <c r="A22" t="s">
        <v>124</v>
      </c>
    </row>
    <row r="24" spans="1:10" x14ac:dyDescent="0.25">
      <c r="A24" s="41" t="s">
        <v>0</v>
      </c>
      <c r="B24" s="41" t="s">
        <v>1</v>
      </c>
      <c r="C24" s="41" t="s">
        <v>2</v>
      </c>
      <c r="E24" t="s">
        <v>6</v>
      </c>
    </row>
    <row r="25" spans="1:10" x14ac:dyDescent="0.25">
      <c r="A25" s="42">
        <v>0</v>
      </c>
      <c r="B25" s="38"/>
      <c r="C25" s="43"/>
      <c r="E25" t="s">
        <v>3</v>
      </c>
      <c r="J25" t="s">
        <v>93</v>
      </c>
    </row>
    <row r="26" spans="1:10" x14ac:dyDescent="0.25">
      <c r="A26" s="44">
        <f>A25+1</f>
        <v>1</v>
      </c>
      <c r="B26" s="39"/>
      <c r="C26" s="40"/>
      <c r="E26" t="s">
        <v>4</v>
      </c>
      <c r="J26" t="s">
        <v>94</v>
      </c>
    </row>
    <row r="27" spans="1:10" x14ac:dyDescent="0.25">
      <c r="A27" s="44">
        <f t="shared" ref="A27:A40" si="0">A26+1</f>
        <v>2</v>
      </c>
      <c r="B27" s="39"/>
      <c r="C27" s="40"/>
      <c r="E27" t="s">
        <v>5</v>
      </c>
      <c r="J27" t="s">
        <v>95</v>
      </c>
    </row>
    <row r="28" spans="1:10" x14ac:dyDescent="0.25">
      <c r="A28" s="44">
        <f t="shared" si="0"/>
        <v>3</v>
      </c>
      <c r="B28" s="39"/>
      <c r="C28" s="40"/>
      <c r="J28" t="s">
        <v>96</v>
      </c>
    </row>
    <row r="29" spans="1:10" x14ac:dyDescent="0.25">
      <c r="A29" s="44">
        <f t="shared" si="0"/>
        <v>4</v>
      </c>
      <c r="B29" s="39"/>
      <c r="C29" s="40"/>
      <c r="E29" t="s">
        <v>7</v>
      </c>
      <c r="J29" t="s">
        <v>20</v>
      </c>
    </row>
    <row r="30" spans="1:10" x14ac:dyDescent="0.25">
      <c r="A30" s="44">
        <f t="shared" si="0"/>
        <v>5</v>
      </c>
      <c r="B30" s="39"/>
      <c r="C30" s="40"/>
      <c r="E30" t="s">
        <v>8</v>
      </c>
    </row>
    <row r="31" spans="1:10" x14ac:dyDescent="0.25">
      <c r="A31" s="44">
        <f t="shared" si="0"/>
        <v>6</v>
      </c>
      <c r="B31" s="39"/>
      <c r="C31" s="40"/>
      <c r="J31" t="s">
        <v>259</v>
      </c>
    </row>
    <row r="32" spans="1:10" x14ac:dyDescent="0.25">
      <c r="A32" s="44">
        <f t="shared" si="0"/>
        <v>7</v>
      </c>
      <c r="B32" s="39"/>
      <c r="C32" s="40"/>
      <c r="E32" t="s">
        <v>9</v>
      </c>
      <c r="J32" t="s">
        <v>260</v>
      </c>
    </row>
    <row r="33" spans="1:10" x14ac:dyDescent="0.25">
      <c r="A33" s="44">
        <f t="shared" si="0"/>
        <v>8</v>
      </c>
      <c r="B33" s="39"/>
      <c r="C33" s="40"/>
      <c r="E33" t="s">
        <v>87</v>
      </c>
    </row>
    <row r="34" spans="1:10" x14ac:dyDescent="0.25">
      <c r="A34" s="44">
        <f t="shared" si="0"/>
        <v>9</v>
      </c>
      <c r="B34" s="39"/>
      <c r="C34" s="40"/>
      <c r="E34" t="s">
        <v>88</v>
      </c>
    </row>
    <row r="35" spans="1:10" x14ac:dyDescent="0.25">
      <c r="A35" s="44">
        <f t="shared" si="0"/>
        <v>10</v>
      </c>
      <c r="B35" s="39"/>
      <c r="C35" s="40"/>
      <c r="E35" t="s">
        <v>89</v>
      </c>
      <c r="J35" t="s">
        <v>14</v>
      </c>
    </row>
    <row r="36" spans="1:10" x14ac:dyDescent="0.25">
      <c r="A36" s="44">
        <f t="shared" si="0"/>
        <v>11</v>
      </c>
      <c r="B36" s="39"/>
      <c r="C36" s="40"/>
      <c r="E36" t="s">
        <v>90</v>
      </c>
      <c r="J36" t="s">
        <v>11</v>
      </c>
    </row>
    <row r="37" spans="1:10" x14ac:dyDescent="0.25">
      <c r="A37" s="44">
        <f t="shared" si="0"/>
        <v>12</v>
      </c>
      <c r="B37" s="39"/>
      <c r="C37" s="40"/>
      <c r="J37" t="s">
        <v>10</v>
      </c>
    </row>
    <row r="38" spans="1:10" x14ac:dyDescent="0.25">
      <c r="A38" s="44">
        <f t="shared" si="0"/>
        <v>13</v>
      </c>
      <c r="B38" s="39"/>
      <c r="C38" s="40"/>
      <c r="E38" t="s">
        <v>91</v>
      </c>
      <c r="J38" t="s">
        <v>12</v>
      </c>
    </row>
    <row r="39" spans="1:10" x14ac:dyDescent="0.25">
      <c r="A39" s="44">
        <f t="shared" si="0"/>
        <v>14</v>
      </c>
      <c r="B39" s="39"/>
      <c r="C39" s="40"/>
      <c r="E39" t="s">
        <v>92</v>
      </c>
      <c r="J39" t="s">
        <v>13</v>
      </c>
    </row>
    <row r="40" spans="1:10" x14ac:dyDescent="0.25">
      <c r="A40" s="44">
        <f t="shared" si="0"/>
        <v>15</v>
      </c>
      <c r="B40" s="39"/>
      <c r="C40" s="40"/>
      <c r="J40" t="s">
        <v>15</v>
      </c>
    </row>
    <row r="41" spans="1:10" x14ac:dyDescent="0.25">
      <c r="A41" s="44"/>
      <c r="B41" s="39"/>
      <c r="C41" s="40"/>
      <c r="J41" t="s">
        <v>17</v>
      </c>
    </row>
    <row r="42" spans="1:10" x14ac:dyDescent="0.25">
      <c r="J42" t="s">
        <v>16</v>
      </c>
    </row>
    <row r="43" spans="1:10" x14ac:dyDescent="0.25">
      <c r="J43" t="s">
        <v>18</v>
      </c>
    </row>
    <row r="44" spans="1:10" x14ac:dyDescent="0.25">
      <c r="J44" t="s">
        <v>19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4DDB-F9E3-4A15-9956-1DAC7EFBEA37}">
  <dimension ref="A2:L45"/>
  <sheetViews>
    <sheetView tabSelected="1" topLeftCell="A28" workbookViewId="0">
      <selection activeCell="H32" sqref="H32"/>
    </sheetView>
  </sheetViews>
  <sheetFormatPr defaultRowHeight="15" x14ac:dyDescent="0.25"/>
  <cols>
    <col min="1" max="1" width="36.85546875" customWidth="1"/>
    <col min="2" max="2" width="8.28515625" customWidth="1"/>
    <col min="3" max="3" width="3.85546875" customWidth="1"/>
    <col min="4" max="4" width="14.5703125" bestFit="1" customWidth="1"/>
    <col min="5" max="5" width="3.85546875" customWidth="1"/>
    <col min="6" max="6" width="2.85546875" customWidth="1"/>
    <col min="7" max="7" width="12.5703125" bestFit="1" customWidth="1"/>
  </cols>
  <sheetData>
    <row r="2" spans="1:12" ht="15.75" x14ac:dyDescent="0.25">
      <c r="A2" s="130" t="s">
        <v>215</v>
      </c>
      <c r="B2" s="130"/>
    </row>
    <row r="3" spans="1:12" x14ac:dyDescent="0.25">
      <c r="A3" s="2"/>
    </row>
    <row r="5" spans="1:12" x14ac:dyDescent="0.25">
      <c r="A5" s="3" t="s">
        <v>228</v>
      </c>
      <c r="G5" t="s">
        <v>48</v>
      </c>
    </row>
    <row r="6" spans="1:12" x14ac:dyDescent="0.25">
      <c r="G6">
        <v>2020</v>
      </c>
      <c r="H6">
        <v>2021</v>
      </c>
      <c r="I6">
        <v>2022</v>
      </c>
      <c r="J6">
        <v>2023</v>
      </c>
      <c r="K6">
        <v>2024</v>
      </c>
      <c r="L6">
        <v>2025</v>
      </c>
    </row>
    <row r="7" spans="1:12" x14ac:dyDescent="0.25">
      <c r="A7" s="4" t="s">
        <v>255</v>
      </c>
      <c r="G7" t="s">
        <v>49</v>
      </c>
      <c r="L7" t="s">
        <v>49</v>
      </c>
    </row>
    <row r="8" spans="1:12" x14ac:dyDescent="0.25">
      <c r="A8" s="4" t="s">
        <v>277</v>
      </c>
      <c r="D8" s="5">
        <v>44012</v>
      </c>
      <c r="G8" t="s">
        <v>50</v>
      </c>
      <c r="L8" t="s">
        <v>50</v>
      </c>
    </row>
    <row r="9" spans="1:12" x14ac:dyDescent="0.25">
      <c r="A9" s="3" t="s">
        <v>202</v>
      </c>
      <c r="B9" t="s">
        <v>278</v>
      </c>
      <c r="D9" s="140">
        <v>44223</v>
      </c>
      <c r="G9" t="s">
        <v>51</v>
      </c>
      <c r="L9" t="s">
        <v>51</v>
      </c>
    </row>
    <row r="10" spans="1:12" x14ac:dyDescent="0.25">
      <c r="A10" s="3" t="s">
        <v>108</v>
      </c>
      <c r="D10" s="5">
        <v>45838</v>
      </c>
      <c r="G10" t="s">
        <v>52</v>
      </c>
      <c r="L10" t="s">
        <v>52</v>
      </c>
    </row>
    <row r="11" spans="1:12" x14ac:dyDescent="0.25">
      <c r="A11" s="3" t="s">
        <v>231</v>
      </c>
      <c r="D11" s="114" t="s">
        <v>258</v>
      </c>
      <c r="G11" t="s">
        <v>54</v>
      </c>
      <c r="L11" t="s">
        <v>54</v>
      </c>
    </row>
    <row r="12" spans="1:12" x14ac:dyDescent="0.25">
      <c r="A12" s="3"/>
      <c r="D12" s="115" t="s">
        <v>257</v>
      </c>
      <c r="G12" t="s">
        <v>55</v>
      </c>
      <c r="L12" t="s">
        <v>55</v>
      </c>
    </row>
    <row r="13" spans="1:12" x14ac:dyDescent="0.25">
      <c r="A13" s="3" t="s">
        <v>110</v>
      </c>
      <c r="B13" t="s">
        <v>56</v>
      </c>
      <c r="D13" s="141" t="s">
        <v>279</v>
      </c>
      <c r="G13" t="s">
        <v>58</v>
      </c>
      <c r="L13" t="s">
        <v>58</v>
      </c>
    </row>
    <row r="14" spans="1:12" x14ac:dyDescent="0.25">
      <c r="A14" s="3" t="s">
        <v>203</v>
      </c>
      <c r="B14" t="s">
        <v>223</v>
      </c>
      <c r="D14">
        <v>1</v>
      </c>
      <c r="G14" t="s">
        <v>60</v>
      </c>
      <c r="L14" t="s">
        <v>60</v>
      </c>
    </row>
    <row r="15" spans="1:12" x14ac:dyDescent="0.25">
      <c r="A15" s="3" t="s">
        <v>61</v>
      </c>
      <c r="B15" t="s">
        <v>62</v>
      </c>
      <c r="D15" s="28">
        <v>3.2500000000000001E-2</v>
      </c>
      <c r="G15" t="s">
        <v>63</v>
      </c>
      <c r="L15" t="s">
        <v>63</v>
      </c>
    </row>
    <row r="16" spans="1:12" x14ac:dyDescent="0.25">
      <c r="A16" s="3" t="s">
        <v>204</v>
      </c>
      <c r="B16" s="2"/>
      <c r="D16">
        <v>5</v>
      </c>
      <c r="G16" t="s">
        <v>64</v>
      </c>
      <c r="L16" t="s">
        <v>64</v>
      </c>
    </row>
    <row r="17" spans="1:12" x14ac:dyDescent="0.25">
      <c r="A17" s="9" t="s">
        <v>205</v>
      </c>
      <c r="B17" s="2"/>
      <c r="D17" s="1">
        <f>'Amort Sch Subscript - Greene'!F16</f>
        <v>28500</v>
      </c>
      <c r="G17" t="s">
        <v>65</v>
      </c>
      <c r="L17" t="s">
        <v>65</v>
      </c>
    </row>
    <row r="18" spans="1:12" x14ac:dyDescent="0.25">
      <c r="A18" s="3" t="s">
        <v>256</v>
      </c>
      <c r="G18" s="7" t="s">
        <v>66</v>
      </c>
      <c r="L18" s="7" t="s">
        <v>66</v>
      </c>
    </row>
    <row r="19" spans="1:12" x14ac:dyDescent="0.25">
      <c r="A19" s="3"/>
      <c r="B19" s="2"/>
      <c r="D19" s="10"/>
    </row>
    <row r="20" spans="1:12" ht="15" customHeight="1" x14ac:dyDescent="0.25">
      <c r="A20" s="9" t="s">
        <v>117</v>
      </c>
      <c r="B20" s="2"/>
      <c r="D20" s="11">
        <f>'Amort Sch Subscript - Greene'!C11</f>
        <v>141812.17841225505</v>
      </c>
      <c r="G20">
        <v>0</v>
      </c>
      <c r="L20">
        <v>12</v>
      </c>
    </row>
    <row r="21" spans="1:12" ht="26.25" x14ac:dyDescent="0.25">
      <c r="A21" s="9" t="s">
        <v>232</v>
      </c>
      <c r="D21" s="1">
        <v>0</v>
      </c>
      <c r="H21">
        <v>12</v>
      </c>
      <c r="I21">
        <v>12</v>
      </c>
      <c r="J21">
        <v>12</v>
      </c>
      <c r="K21">
        <v>12</v>
      </c>
    </row>
    <row r="22" spans="1:12" x14ac:dyDescent="0.25">
      <c r="A22" s="9" t="s">
        <v>226</v>
      </c>
      <c r="B22" s="2"/>
      <c r="D22" s="1">
        <f>'Amort Sch Subscript - Greene'!F34</f>
        <v>15673.4</v>
      </c>
      <c r="L22">
        <f>4*12</f>
        <v>48</v>
      </c>
    </row>
    <row r="23" spans="1:12" ht="39" x14ac:dyDescent="0.25">
      <c r="A23" s="9" t="s">
        <v>233</v>
      </c>
      <c r="B23" s="2"/>
      <c r="D23" s="1">
        <v>0</v>
      </c>
      <c r="L23">
        <v>0</v>
      </c>
    </row>
    <row r="24" spans="1:12" x14ac:dyDescent="0.25">
      <c r="L24">
        <v>12</v>
      </c>
    </row>
    <row r="25" spans="1:12" x14ac:dyDescent="0.25">
      <c r="A25" s="9" t="s">
        <v>216</v>
      </c>
      <c r="D25" s="12">
        <f>SUM(D20:D22)</f>
        <v>157485.57841225504</v>
      </c>
      <c r="L25">
        <f>SUM(L22:L24)</f>
        <v>60</v>
      </c>
    </row>
    <row r="27" spans="1:12" ht="26.25" x14ac:dyDescent="0.25">
      <c r="A27" s="9" t="s">
        <v>217</v>
      </c>
      <c r="D27" s="13">
        <f>D25/53</f>
        <v>2971.426007778397</v>
      </c>
    </row>
    <row r="28" spans="1:12" ht="26.25" x14ac:dyDescent="0.25">
      <c r="A28" s="9" t="s">
        <v>218</v>
      </c>
      <c r="D28" s="142">
        <v>2971.4259999999999</v>
      </c>
    </row>
    <row r="29" spans="1:12" ht="26.25" x14ac:dyDescent="0.25">
      <c r="A29" s="9" t="s">
        <v>219</v>
      </c>
      <c r="D29" s="142">
        <f>2971.426*12</f>
        <v>35657.112000000001</v>
      </c>
    </row>
    <row r="32" spans="1:12" x14ac:dyDescent="0.25">
      <c r="A32" s="15"/>
      <c r="B32" s="15"/>
      <c r="C32" s="16"/>
      <c r="D32" s="131" t="s">
        <v>220</v>
      </c>
    </row>
    <row r="33" spans="1:4" x14ac:dyDescent="0.25">
      <c r="A33" s="15"/>
      <c r="B33" s="15"/>
      <c r="C33" s="16"/>
      <c r="D33" s="131"/>
    </row>
    <row r="34" spans="1:4" x14ac:dyDescent="0.25">
      <c r="A34" s="17" t="s">
        <v>67</v>
      </c>
      <c r="B34" s="3"/>
      <c r="C34" s="16"/>
      <c r="D34" s="132"/>
    </row>
    <row r="35" spans="1:4" x14ac:dyDescent="0.25">
      <c r="A35" s="18"/>
      <c r="B35" s="18"/>
      <c r="C35" s="16"/>
      <c r="D35" s="19"/>
    </row>
    <row r="36" spans="1:4" x14ac:dyDescent="0.25">
      <c r="A36" s="20">
        <v>2020</v>
      </c>
      <c r="B36" s="20"/>
      <c r="C36" s="21" t="s">
        <v>68</v>
      </c>
      <c r="D36" s="22">
        <v>0</v>
      </c>
    </row>
    <row r="37" spans="1:4" x14ac:dyDescent="0.25">
      <c r="A37" s="20">
        <v>2021</v>
      </c>
      <c r="B37" s="20"/>
      <c r="C37" s="21"/>
      <c r="D37" s="22">
        <v>14857.13</v>
      </c>
    </row>
    <row r="38" spans="1:4" x14ac:dyDescent="0.25">
      <c r="A38" s="20">
        <v>2022</v>
      </c>
      <c r="B38" s="20"/>
      <c r="C38" s="21"/>
      <c r="D38" s="22">
        <v>35657.11</v>
      </c>
    </row>
    <row r="39" spans="1:4" x14ac:dyDescent="0.25">
      <c r="A39" s="20">
        <v>2023</v>
      </c>
      <c r="B39" s="20"/>
      <c r="C39" s="21"/>
      <c r="D39" s="22">
        <v>35657.11</v>
      </c>
    </row>
    <row r="40" spans="1:4" x14ac:dyDescent="0.25">
      <c r="A40" s="20">
        <v>2024</v>
      </c>
      <c r="B40" s="20"/>
      <c r="C40" s="21"/>
      <c r="D40" s="22">
        <v>35657.11</v>
      </c>
    </row>
    <row r="41" spans="1:4" x14ac:dyDescent="0.25">
      <c r="A41" s="20">
        <v>2025</v>
      </c>
      <c r="B41" s="23"/>
      <c r="C41" s="21"/>
      <c r="D41" s="22">
        <v>35657.120000000003</v>
      </c>
    </row>
    <row r="42" spans="1:4" x14ac:dyDescent="0.25">
      <c r="A42" s="18"/>
      <c r="B42" s="18"/>
      <c r="C42" s="21"/>
      <c r="D42" s="24"/>
    </row>
    <row r="43" spans="1:4" x14ac:dyDescent="0.25">
      <c r="A43" s="18"/>
      <c r="B43" s="18"/>
      <c r="C43" s="21"/>
      <c r="D43" s="22"/>
    </row>
    <row r="44" spans="1:4" ht="15.75" thickBot="1" x14ac:dyDescent="0.3">
      <c r="A44" s="3" t="s">
        <v>221</v>
      </c>
      <c r="B44" s="3"/>
      <c r="C44" s="21" t="s">
        <v>68</v>
      </c>
      <c r="D44" s="25">
        <f>SUM(D36:D43)</f>
        <v>157485.58000000002</v>
      </c>
    </row>
    <row r="45" spans="1:4" ht="15.75" thickTop="1" x14ac:dyDescent="0.25"/>
  </sheetData>
  <mergeCells count="2">
    <mergeCell ref="A2:B2"/>
    <mergeCell ref="D32:D3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9C82-5704-4720-B35D-20D64B7E5153}">
  <dimension ref="A2:AB94"/>
  <sheetViews>
    <sheetView topLeftCell="M61" zoomScaleNormal="100" workbookViewId="0">
      <selection activeCell="AA80" sqref="AA80"/>
    </sheetView>
  </sheetViews>
  <sheetFormatPr defaultRowHeight="15" x14ac:dyDescent="0.25"/>
  <cols>
    <col min="1" max="1" width="8.7109375" customWidth="1"/>
    <col min="2" max="2" width="11.5703125" customWidth="1"/>
    <col min="3" max="3" width="13.5703125" bestFit="1" customWidth="1"/>
    <col min="4" max="4" width="2.85546875" customWidth="1"/>
    <col min="5" max="5" width="10.85546875" bestFit="1" customWidth="1"/>
    <col min="6" max="6" width="19" customWidth="1"/>
    <col min="7" max="7" width="1.42578125" customWidth="1"/>
    <col min="8" max="8" width="11.5703125" bestFit="1" customWidth="1"/>
    <col min="9" max="9" width="1.42578125" customWidth="1"/>
    <col min="10" max="10" width="8.5703125" bestFit="1" customWidth="1"/>
    <col min="11" max="11" width="1.42578125" customWidth="1"/>
    <col min="12" max="12" width="10.5703125" customWidth="1"/>
    <col min="13" max="13" width="10.5703125" bestFit="1" customWidth="1"/>
    <col min="15" max="15" width="8.7109375" customWidth="1"/>
    <col min="16" max="16" width="11.5703125" customWidth="1"/>
    <col min="17" max="17" width="11.140625" customWidth="1"/>
    <col min="18" max="18" width="12.42578125" customWidth="1"/>
    <col min="19" max="19" width="12.28515625" bestFit="1" customWidth="1"/>
    <col min="20" max="20" width="11.5703125" customWidth="1"/>
    <col min="21" max="21" width="13.5703125" customWidth="1"/>
    <col min="22" max="22" width="14.7109375" customWidth="1"/>
    <col min="23" max="23" width="12.28515625" customWidth="1"/>
    <col min="24" max="24" width="15.140625" customWidth="1"/>
    <col min="25" max="25" width="3.85546875" customWidth="1"/>
    <col min="26" max="26" width="11.28515625" bestFit="1" customWidth="1"/>
    <col min="27" max="27" width="11.5703125" bestFit="1" customWidth="1"/>
  </cols>
  <sheetData>
    <row r="2" spans="1:28" x14ac:dyDescent="0.25">
      <c r="A2" t="s">
        <v>229</v>
      </c>
      <c r="O2" t="s">
        <v>230</v>
      </c>
    </row>
    <row r="4" spans="1:28" ht="60" x14ac:dyDescent="0.25">
      <c r="A4" s="59" t="s">
        <v>0</v>
      </c>
      <c r="B4" s="58" t="s">
        <v>1</v>
      </c>
      <c r="C4" s="58" t="s">
        <v>2</v>
      </c>
      <c r="O4" s="92" t="s">
        <v>0</v>
      </c>
      <c r="P4" s="92" t="s">
        <v>1</v>
      </c>
      <c r="Q4" s="93" t="s">
        <v>125</v>
      </c>
      <c r="R4" s="93" t="s">
        <v>29</v>
      </c>
      <c r="S4" s="93" t="s">
        <v>126</v>
      </c>
      <c r="T4" s="93" t="s">
        <v>127</v>
      </c>
      <c r="U4" s="93" t="s">
        <v>128</v>
      </c>
      <c r="V4" s="94" t="s">
        <v>132</v>
      </c>
      <c r="W4" s="94" t="s">
        <v>133</v>
      </c>
      <c r="X4" s="94" t="s">
        <v>134</v>
      </c>
    </row>
    <row r="5" spans="1:28" x14ac:dyDescent="0.25">
      <c r="A5" s="44">
        <v>0</v>
      </c>
      <c r="B5" s="39">
        <v>28500</v>
      </c>
      <c r="C5" s="39">
        <f>PV(0.0325,A5,0,-B5,1)</f>
        <v>28500</v>
      </c>
      <c r="E5" s="1"/>
      <c r="F5" s="10">
        <f>28500</f>
        <v>28500</v>
      </c>
      <c r="G5" s="1"/>
      <c r="H5" s="1"/>
      <c r="I5" s="1"/>
      <c r="J5" s="1"/>
      <c r="K5" s="1"/>
      <c r="L5" s="1"/>
      <c r="O5" s="120" t="s">
        <v>246</v>
      </c>
      <c r="P5" s="121"/>
      <c r="Q5" s="68"/>
      <c r="R5" s="69"/>
      <c r="S5" s="69"/>
      <c r="T5" s="69"/>
      <c r="U5" s="73">
        <v>141812.18</v>
      </c>
      <c r="V5" s="73"/>
      <c r="W5" s="83">
        <f>141812.18+15673.4</f>
        <v>157485.57999999999</v>
      </c>
      <c r="X5" s="73"/>
      <c r="Z5" t="s">
        <v>275</v>
      </c>
    </row>
    <row r="6" spans="1:28" x14ac:dyDescent="0.25">
      <c r="A6" s="44">
        <v>1</v>
      </c>
      <c r="B6" s="39">
        <v>29355</v>
      </c>
      <c r="C6" s="39">
        <f>PV(0.0325,A6,0,-B6,1)</f>
        <v>28430.992736077482</v>
      </c>
      <c r="E6" s="1"/>
      <c r="F6" t="s">
        <v>244</v>
      </c>
      <c r="G6" s="1"/>
      <c r="H6" s="1"/>
      <c r="I6" s="1"/>
      <c r="J6" s="1"/>
      <c r="K6" s="1"/>
      <c r="L6" s="1"/>
      <c r="O6" s="70">
        <v>44012</v>
      </c>
      <c r="P6" s="75">
        <v>28500</v>
      </c>
      <c r="Q6" s="71">
        <v>0</v>
      </c>
      <c r="R6" s="71">
        <f>P6-Q6</f>
        <v>28500</v>
      </c>
      <c r="S6" s="71">
        <v>0</v>
      </c>
      <c r="T6" s="71">
        <v>0</v>
      </c>
      <c r="U6" s="72">
        <f>U5-R6</f>
        <v>113312.18</v>
      </c>
      <c r="V6" s="72"/>
      <c r="W6" s="72">
        <f>W5-V6</f>
        <v>157485.57999999999</v>
      </c>
      <c r="X6" s="72">
        <f>+V6</f>
        <v>0</v>
      </c>
    </row>
    <row r="7" spans="1:28" x14ac:dyDescent="0.25">
      <c r="A7" s="44">
        <v>2</v>
      </c>
      <c r="B7" s="39">
        <v>30236</v>
      </c>
      <c r="C7" s="39">
        <f>PV(0.0325,A7,0,-B7,1)</f>
        <v>28362.480872843251</v>
      </c>
      <c r="E7" s="1"/>
      <c r="F7" t="s">
        <v>101</v>
      </c>
      <c r="G7" s="1"/>
      <c r="H7" s="1"/>
      <c r="I7" s="1"/>
      <c r="J7" s="1"/>
      <c r="K7" s="1"/>
      <c r="L7" s="1"/>
      <c r="O7" s="70">
        <v>44013</v>
      </c>
      <c r="P7" s="71">
        <v>0</v>
      </c>
      <c r="Q7" s="71">
        <f>U6*0.0325/12</f>
        <v>306.88715416666668</v>
      </c>
      <c r="R7" s="71">
        <v>0</v>
      </c>
      <c r="S7" s="71">
        <f>Q7</f>
        <v>306.88715416666668</v>
      </c>
      <c r="T7" s="71">
        <f>T6+S7</f>
        <v>306.88715416666668</v>
      </c>
      <c r="U7" s="72">
        <f>U6-R7</f>
        <v>113312.18</v>
      </c>
      <c r="V7" s="72"/>
      <c r="W7" s="72">
        <f>W6-V7</f>
        <v>157485.57999999999</v>
      </c>
      <c r="X7" s="72">
        <f>X6+V7</f>
        <v>0</v>
      </c>
    </row>
    <row r="8" spans="1:28" x14ac:dyDescent="0.25">
      <c r="A8" s="44">
        <v>3</v>
      </c>
      <c r="B8" s="39">
        <v>31143</v>
      </c>
      <c r="C8" s="39">
        <f>PV(0.0325,A8,0,-B8,1)</f>
        <v>28293.73390419763</v>
      </c>
      <c r="E8" s="1"/>
      <c r="F8" t="s">
        <v>100</v>
      </c>
      <c r="G8" s="1"/>
      <c r="H8" s="1"/>
      <c r="I8" s="1"/>
      <c r="J8" s="1"/>
      <c r="K8" s="1"/>
      <c r="L8" s="1"/>
      <c r="O8" s="70">
        <v>44044</v>
      </c>
      <c r="P8" s="71">
        <v>0</v>
      </c>
      <c r="Q8" s="71">
        <f t="shared" ref="Q8:Q66" si="0">U7*0.0325/12</f>
        <v>306.88715416666668</v>
      </c>
      <c r="R8" s="71">
        <v>0</v>
      </c>
      <c r="S8" s="71">
        <f t="shared" ref="S8:S24" si="1">Q8</f>
        <v>306.88715416666668</v>
      </c>
      <c r="T8" s="71">
        <f t="shared" ref="T8:T24" si="2">T7+S8</f>
        <v>613.77430833333335</v>
      </c>
      <c r="U8" s="72">
        <f t="shared" ref="U8:U24" si="3">U7-R8</f>
        <v>113312.18</v>
      </c>
      <c r="V8" s="72"/>
      <c r="W8" s="72">
        <f t="shared" ref="W8:W24" si="4">W7-V8</f>
        <v>157485.57999999999</v>
      </c>
      <c r="X8" s="72">
        <f t="shared" ref="X8:X24" si="5">X7+V8</f>
        <v>0</v>
      </c>
    </row>
    <row r="9" spans="1:28" x14ac:dyDescent="0.25">
      <c r="A9" s="44">
        <v>4</v>
      </c>
      <c r="B9" s="39">
        <v>32077</v>
      </c>
      <c r="C9" s="39">
        <f>PV(0.0325,A9,0,-B9,1)</f>
        <v>28224.970899136672</v>
      </c>
      <c r="E9" s="1"/>
      <c r="F9" s="1" t="s">
        <v>99</v>
      </c>
      <c r="G9" s="1"/>
      <c r="H9" s="1"/>
      <c r="I9" s="1"/>
      <c r="J9" s="1"/>
      <c r="K9" s="1"/>
      <c r="L9" s="1"/>
      <c r="O9" s="70">
        <v>44075</v>
      </c>
      <c r="P9" s="71">
        <v>0</v>
      </c>
      <c r="Q9" s="71">
        <f t="shared" si="0"/>
        <v>306.88715416666668</v>
      </c>
      <c r="R9" s="71">
        <v>0</v>
      </c>
      <c r="S9" s="71">
        <f t="shared" si="1"/>
        <v>306.88715416666668</v>
      </c>
      <c r="T9" s="71">
        <f t="shared" si="2"/>
        <v>920.66146249999997</v>
      </c>
      <c r="U9" s="72">
        <f t="shared" si="3"/>
        <v>113312.18</v>
      </c>
      <c r="V9" s="72"/>
      <c r="W9" s="72">
        <f t="shared" si="4"/>
        <v>157485.57999999999</v>
      </c>
      <c r="X9" s="72">
        <f t="shared" si="5"/>
        <v>0</v>
      </c>
    </row>
    <row r="10" spans="1:28" x14ac:dyDescent="0.25">
      <c r="A10" s="44"/>
      <c r="B10" s="39"/>
      <c r="C10" s="53"/>
      <c r="E10" s="1"/>
      <c r="F10" s="1" t="s">
        <v>98</v>
      </c>
      <c r="G10" s="1"/>
      <c r="H10" s="1"/>
      <c r="I10" s="1"/>
      <c r="J10" s="1"/>
      <c r="K10" s="1"/>
      <c r="L10" s="1"/>
      <c r="O10" s="70">
        <v>44105</v>
      </c>
      <c r="P10" s="71">
        <v>0</v>
      </c>
      <c r="Q10" s="71">
        <f t="shared" si="0"/>
        <v>306.88715416666668</v>
      </c>
      <c r="R10" s="71">
        <v>0</v>
      </c>
      <c r="S10" s="71">
        <f t="shared" si="1"/>
        <v>306.88715416666668</v>
      </c>
      <c r="T10" s="71">
        <f t="shared" si="2"/>
        <v>1227.5486166666667</v>
      </c>
      <c r="U10" s="72">
        <f t="shared" si="3"/>
        <v>113312.18</v>
      </c>
      <c r="V10" s="72"/>
      <c r="W10" s="72">
        <f t="shared" si="4"/>
        <v>157485.57999999999</v>
      </c>
      <c r="X10" s="72">
        <f t="shared" si="5"/>
        <v>0</v>
      </c>
    </row>
    <row r="11" spans="1:28" x14ac:dyDescent="0.25">
      <c r="A11" s="50" t="s">
        <v>97</v>
      </c>
      <c r="B11" s="49">
        <f>SUM(B5:B10)</f>
        <v>151311</v>
      </c>
      <c r="C11" s="49">
        <f>SUM(C5:C10)</f>
        <v>141812.17841225505</v>
      </c>
      <c r="E11" s="1"/>
      <c r="F11" s="1"/>
      <c r="G11" s="1"/>
      <c r="H11" s="1"/>
      <c r="I11" s="1"/>
      <c r="J11" s="1"/>
      <c r="K11" s="1"/>
      <c r="L11" s="1"/>
      <c r="O11" s="70">
        <v>44136</v>
      </c>
      <c r="P11" s="71">
        <v>0</v>
      </c>
      <c r="Q11" s="71">
        <f t="shared" si="0"/>
        <v>306.88715416666668</v>
      </c>
      <c r="R11" s="71">
        <v>0</v>
      </c>
      <c r="S11" s="71">
        <f t="shared" si="1"/>
        <v>306.88715416666668</v>
      </c>
      <c r="T11" s="71">
        <f t="shared" si="2"/>
        <v>1534.4357708333334</v>
      </c>
      <c r="U11" s="72">
        <f t="shared" si="3"/>
        <v>113312.18</v>
      </c>
      <c r="V11" s="72"/>
      <c r="W11" s="72">
        <f t="shared" si="4"/>
        <v>157485.57999999999</v>
      </c>
      <c r="X11" s="72">
        <f t="shared" si="5"/>
        <v>0</v>
      </c>
    </row>
    <row r="12" spans="1:28" x14ac:dyDescent="0.25">
      <c r="B12" s="1"/>
      <c r="E12" s="1"/>
      <c r="K12" s="97"/>
      <c r="L12" s="1"/>
      <c r="O12" s="70">
        <v>44166</v>
      </c>
      <c r="P12" s="71">
        <v>0</v>
      </c>
      <c r="Q12" s="71">
        <f t="shared" si="0"/>
        <v>306.88715416666668</v>
      </c>
      <c r="R12" s="71">
        <v>0</v>
      </c>
      <c r="S12" s="71">
        <f t="shared" si="1"/>
        <v>306.88715416666668</v>
      </c>
      <c r="T12" s="71">
        <f t="shared" si="2"/>
        <v>1841.3229250000002</v>
      </c>
      <c r="U12" s="72">
        <f t="shared" si="3"/>
        <v>113312.18</v>
      </c>
      <c r="V12" s="72"/>
      <c r="W12" s="72">
        <f t="shared" si="4"/>
        <v>157485.57999999999</v>
      </c>
      <c r="X12" s="72">
        <f t="shared" si="5"/>
        <v>0</v>
      </c>
    </row>
    <row r="13" spans="1:28" x14ac:dyDescent="0.25">
      <c r="C13" s="10"/>
      <c r="E13" s="1"/>
      <c r="G13" s="1"/>
      <c r="I13" s="1"/>
      <c r="K13" s="1"/>
      <c r="O13" s="70">
        <v>44197</v>
      </c>
      <c r="P13" s="71">
        <v>0</v>
      </c>
      <c r="Q13" s="71">
        <f t="shared" si="0"/>
        <v>306.88715416666668</v>
      </c>
      <c r="R13" s="71">
        <v>0</v>
      </c>
      <c r="S13" s="71">
        <f t="shared" si="1"/>
        <v>306.88715416666668</v>
      </c>
      <c r="T13" s="71">
        <f t="shared" si="2"/>
        <v>2148.2100791666667</v>
      </c>
      <c r="U13" s="72">
        <f t="shared" si="3"/>
        <v>113312.18</v>
      </c>
      <c r="V13" s="72"/>
      <c r="W13" s="72">
        <f t="shared" si="4"/>
        <v>157485.57999999999</v>
      </c>
      <c r="X13" s="72">
        <f t="shared" si="5"/>
        <v>0</v>
      </c>
      <c r="Z13" s="134" t="s">
        <v>274</v>
      </c>
      <c r="AA13" s="134"/>
      <c r="AB13" s="2" t="s">
        <v>276</v>
      </c>
    </row>
    <row r="14" spans="1:28" x14ac:dyDescent="0.25">
      <c r="A14" t="s">
        <v>247</v>
      </c>
      <c r="C14" s="1" t="s">
        <v>237</v>
      </c>
      <c r="D14" s="1"/>
      <c r="E14" s="1"/>
      <c r="F14" s="1"/>
      <c r="G14" s="1"/>
      <c r="H14" s="96">
        <v>44012</v>
      </c>
      <c r="I14" s="1"/>
      <c r="K14" s="1"/>
      <c r="O14" s="70">
        <v>44228</v>
      </c>
      <c r="P14" s="71">
        <v>0</v>
      </c>
      <c r="Q14" s="71">
        <f t="shared" si="0"/>
        <v>306.88715416666668</v>
      </c>
      <c r="R14" s="71">
        <v>0</v>
      </c>
      <c r="S14" s="71">
        <f t="shared" si="1"/>
        <v>306.88715416666668</v>
      </c>
      <c r="T14" s="71">
        <f t="shared" si="2"/>
        <v>2455.0972333333334</v>
      </c>
      <c r="U14" s="72">
        <f t="shared" si="3"/>
        <v>113312.18</v>
      </c>
      <c r="V14" s="72">
        <f>W$5/53</f>
        <v>2971.4260377358487</v>
      </c>
      <c r="W14" s="72">
        <f t="shared" si="4"/>
        <v>154514.15396226413</v>
      </c>
      <c r="X14" s="72">
        <f t="shared" si="5"/>
        <v>2971.4260377358487</v>
      </c>
    </row>
    <row r="15" spans="1:28" x14ac:dyDescent="0.25">
      <c r="E15" s="1"/>
      <c r="G15" s="1"/>
      <c r="H15" s="1"/>
      <c r="I15" s="1"/>
      <c r="K15" s="1"/>
      <c r="O15" s="70">
        <v>44256</v>
      </c>
      <c r="P15" s="71">
        <v>0</v>
      </c>
      <c r="Q15" s="71">
        <f t="shared" si="0"/>
        <v>306.88715416666668</v>
      </c>
      <c r="R15" s="71">
        <v>0</v>
      </c>
      <c r="S15" s="71">
        <f t="shared" si="1"/>
        <v>306.88715416666668</v>
      </c>
      <c r="T15" s="71">
        <f t="shared" si="2"/>
        <v>2761.9843875000001</v>
      </c>
      <c r="U15" s="72">
        <f t="shared" si="3"/>
        <v>113312.18</v>
      </c>
      <c r="V15" s="72">
        <f t="shared" ref="V15:V66" si="6">W$5/53</f>
        <v>2971.4260377358487</v>
      </c>
      <c r="W15" s="72">
        <f t="shared" si="4"/>
        <v>151542.72792452827</v>
      </c>
      <c r="X15" s="72">
        <f t="shared" si="5"/>
        <v>5942.8520754716974</v>
      </c>
    </row>
    <row r="16" spans="1:28" x14ac:dyDescent="0.25">
      <c r="B16" s="1" t="s">
        <v>253</v>
      </c>
      <c r="E16" s="1"/>
      <c r="F16" s="1">
        <f>28500</f>
        <v>28500</v>
      </c>
      <c r="G16" s="1"/>
      <c r="H16" s="1">
        <f>F16*0.03</f>
        <v>855</v>
      </c>
      <c r="I16" s="1"/>
      <c r="L16" s="133" t="s">
        <v>271</v>
      </c>
      <c r="M16" s="133"/>
      <c r="O16" s="70">
        <v>44287</v>
      </c>
      <c r="P16" s="71">
        <v>0</v>
      </c>
      <c r="Q16" s="71">
        <f t="shared" si="0"/>
        <v>306.88715416666668</v>
      </c>
      <c r="R16" s="71">
        <v>0</v>
      </c>
      <c r="S16" s="71">
        <f t="shared" si="1"/>
        <v>306.88715416666668</v>
      </c>
      <c r="T16" s="71">
        <f t="shared" si="2"/>
        <v>3068.8715416666669</v>
      </c>
      <c r="U16" s="72">
        <f t="shared" si="3"/>
        <v>113312.18</v>
      </c>
      <c r="V16" s="72">
        <f t="shared" si="6"/>
        <v>2971.4260377358487</v>
      </c>
      <c r="W16" s="72">
        <f t="shared" si="4"/>
        <v>148571.30188679241</v>
      </c>
      <c r="X16" s="72">
        <f t="shared" si="5"/>
        <v>8914.278113207547</v>
      </c>
    </row>
    <row r="17" spans="2:27" x14ac:dyDescent="0.25">
      <c r="B17" s="1" t="s">
        <v>238</v>
      </c>
      <c r="E17" s="1"/>
      <c r="F17" s="1">
        <v>29355</v>
      </c>
      <c r="G17" s="1"/>
      <c r="H17" s="1">
        <f>F17*0.03</f>
        <v>880.65</v>
      </c>
      <c r="I17" s="1"/>
      <c r="J17" t="s">
        <v>243</v>
      </c>
      <c r="L17" s="133" t="s">
        <v>272</v>
      </c>
      <c r="M17" s="133"/>
      <c r="O17" s="70">
        <v>44317</v>
      </c>
      <c r="P17" s="71">
        <v>0</v>
      </c>
      <c r="Q17" s="71">
        <f t="shared" si="0"/>
        <v>306.88715416666668</v>
      </c>
      <c r="R17" s="71">
        <v>0</v>
      </c>
      <c r="S17" s="71">
        <f t="shared" si="1"/>
        <v>306.88715416666668</v>
      </c>
      <c r="T17" s="71">
        <f t="shared" si="2"/>
        <v>3375.7586958333336</v>
      </c>
      <c r="U17" s="72">
        <f t="shared" si="3"/>
        <v>113312.18</v>
      </c>
      <c r="V17" s="72">
        <f t="shared" si="6"/>
        <v>2971.4260377358487</v>
      </c>
      <c r="W17" s="72">
        <f t="shared" si="4"/>
        <v>145599.87584905655</v>
      </c>
      <c r="X17" s="135">
        <f t="shared" si="5"/>
        <v>11885.704150943395</v>
      </c>
    </row>
    <row r="18" spans="2:27" x14ac:dyDescent="0.25">
      <c r="B18" s="1" t="s">
        <v>239</v>
      </c>
      <c r="E18" s="1"/>
      <c r="F18" s="1">
        <v>30236</v>
      </c>
      <c r="G18" s="1"/>
      <c r="H18" s="1">
        <f>F18*0.03</f>
        <v>907.07999999999993</v>
      </c>
      <c r="I18" s="1"/>
      <c r="J18" t="s">
        <v>243</v>
      </c>
      <c r="M18" s="84"/>
      <c r="O18" s="70">
        <v>44348</v>
      </c>
      <c r="P18" s="75">
        <v>29355</v>
      </c>
      <c r="Q18" s="71">
        <f t="shared" si="0"/>
        <v>306.88715416666668</v>
      </c>
      <c r="R18" s="71">
        <f>P18-Q18+S18</f>
        <v>25672.354149999999</v>
      </c>
      <c r="S18" s="71">
        <f>-SUM(S7:S17)</f>
        <v>-3375.7586958333336</v>
      </c>
      <c r="T18" s="71">
        <f t="shared" si="2"/>
        <v>0</v>
      </c>
      <c r="U18" s="72">
        <f t="shared" si="3"/>
        <v>87639.825849999994</v>
      </c>
      <c r="V18" s="72">
        <f t="shared" si="6"/>
        <v>2971.4260377358487</v>
      </c>
      <c r="W18" s="136">
        <f t="shared" si="4"/>
        <v>142628.44981132069</v>
      </c>
      <c r="X18" s="72">
        <f t="shared" si="5"/>
        <v>14857.130188679243</v>
      </c>
      <c r="Y18" s="137"/>
      <c r="Z18" s="138">
        <f>SUM(V7:V18)</f>
        <v>14857.130188679243</v>
      </c>
      <c r="AA18" s="139">
        <f>Z18</f>
        <v>14857.130188679243</v>
      </c>
    </row>
    <row r="19" spans="2:27" x14ac:dyDescent="0.25">
      <c r="B19" s="1" t="s">
        <v>240</v>
      </c>
      <c r="E19" s="1"/>
      <c r="F19" s="1">
        <v>31143</v>
      </c>
      <c r="G19" s="1"/>
      <c r="H19" s="1">
        <f>F19*0.03</f>
        <v>934.29</v>
      </c>
      <c r="I19" s="1"/>
      <c r="J19" t="s">
        <v>243</v>
      </c>
      <c r="L19" s="133" t="s">
        <v>273</v>
      </c>
      <c r="M19" s="133"/>
      <c r="O19" s="70">
        <v>44378</v>
      </c>
      <c r="P19" s="71">
        <v>0</v>
      </c>
      <c r="Q19" s="71">
        <f t="shared" si="0"/>
        <v>237.35786167708332</v>
      </c>
      <c r="R19" s="71">
        <v>0</v>
      </c>
      <c r="S19" s="71">
        <f t="shared" si="1"/>
        <v>237.35786167708332</v>
      </c>
      <c r="T19" s="71">
        <f t="shared" si="2"/>
        <v>237.35786167708332</v>
      </c>
      <c r="U19" s="72">
        <f t="shared" si="3"/>
        <v>87639.825849999994</v>
      </c>
      <c r="V19" s="72">
        <f t="shared" si="6"/>
        <v>2971.4260377358487</v>
      </c>
      <c r="W19" s="72">
        <f t="shared" si="4"/>
        <v>139657.02377358483</v>
      </c>
      <c r="X19" s="107">
        <f t="shared" si="5"/>
        <v>17828.55622641509</v>
      </c>
    </row>
    <row r="20" spans="2:27" x14ac:dyDescent="0.25">
      <c r="B20" s="1" t="s">
        <v>241</v>
      </c>
      <c r="E20" s="1"/>
      <c r="F20" s="101">
        <v>32077</v>
      </c>
      <c r="G20" s="1"/>
      <c r="I20" s="1"/>
      <c r="J20" s="1"/>
      <c r="K20" s="1"/>
      <c r="L20" s="1"/>
      <c r="M20" s="84"/>
      <c r="O20" s="70">
        <v>44409</v>
      </c>
      <c r="P20" s="71">
        <v>0</v>
      </c>
      <c r="Q20" s="71">
        <f t="shared" si="0"/>
        <v>237.35786167708332</v>
      </c>
      <c r="R20" s="71">
        <v>0</v>
      </c>
      <c r="S20" s="71">
        <f t="shared" si="1"/>
        <v>237.35786167708332</v>
      </c>
      <c r="T20" s="71">
        <f t="shared" si="2"/>
        <v>474.71572335416664</v>
      </c>
      <c r="U20" s="72">
        <f t="shared" si="3"/>
        <v>87639.825849999994</v>
      </c>
      <c r="V20" s="72">
        <f t="shared" si="6"/>
        <v>2971.4260377358487</v>
      </c>
      <c r="W20" s="72">
        <f t="shared" si="4"/>
        <v>136685.59773584898</v>
      </c>
      <c r="X20" s="72">
        <f t="shared" si="5"/>
        <v>20799.982264150938</v>
      </c>
    </row>
    <row r="21" spans="2:27" x14ac:dyDescent="0.25">
      <c r="E21" s="1"/>
      <c r="F21" s="1"/>
      <c r="G21" s="1"/>
      <c r="I21" s="1"/>
      <c r="J21" s="1"/>
      <c r="K21" s="1"/>
      <c r="L21" s="1"/>
      <c r="O21" s="70">
        <v>44440</v>
      </c>
      <c r="P21" s="71">
        <v>0</v>
      </c>
      <c r="Q21" s="71">
        <f t="shared" si="0"/>
        <v>237.35786167708332</v>
      </c>
      <c r="R21" s="71">
        <v>0</v>
      </c>
      <c r="S21" s="71">
        <f t="shared" si="1"/>
        <v>237.35786167708332</v>
      </c>
      <c r="T21" s="71">
        <f t="shared" si="2"/>
        <v>712.07358503124999</v>
      </c>
      <c r="U21" s="72">
        <f t="shared" si="3"/>
        <v>87639.825849999994</v>
      </c>
      <c r="V21" s="72">
        <f t="shared" si="6"/>
        <v>2971.4260377358487</v>
      </c>
      <c r="W21" s="72">
        <f t="shared" si="4"/>
        <v>133714.17169811312</v>
      </c>
      <c r="X21" s="72">
        <f t="shared" si="5"/>
        <v>23771.408301886786</v>
      </c>
    </row>
    <row r="22" spans="2:27" ht="15.75" thickBot="1" x14ac:dyDescent="0.3">
      <c r="E22" s="1"/>
      <c r="F22" s="102">
        <f>SUM(F16:F21)</f>
        <v>151311</v>
      </c>
      <c r="G22" s="1"/>
      <c r="I22" s="1"/>
      <c r="J22" s="1"/>
      <c r="K22" s="1"/>
      <c r="L22" s="1"/>
      <c r="O22" s="70">
        <v>44470</v>
      </c>
      <c r="P22" s="71">
        <v>0</v>
      </c>
      <c r="Q22" s="71">
        <f t="shared" si="0"/>
        <v>237.35786167708332</v>
      </c>
      <c r="R22" s="71">
        <v>0</v>
      </c>
      <c r="S22" s="71">
        <f t="shared" si="1"/>
        <v>237.35786167708332</v>
      </c>
      <c r="T22" s="71">
        <f t="shared" si="2"/>
        <v>949.43144670833328</v>
      </c>
      <c r="U22" s="72">
        <f t="shared" si="3"/>
        <v>87639.825849999994</v>
      </c>
      <c r="V22" s="72">
        <f t="shared" si="6"/>
        <v>2971.4260377358487</v>
      </c>
      <c r="W22" s="72">
        <f t="shared" si="4"/>
        <v>130742.74566037727</v>
      </c>
      <c r="X22" s="72">
        <f t="shared" si="5"/>
        <v>26742.834339622634</v>
      </c>
    </row>
    <row r="23" spans="2:27" x14ac:dyDescent="0.25">
      <c r="C23" s="1" t="s">
        <v>242</v>
      </c>
      <c r="E23" s="1"/>
      <c r="F23" s="1"/>
      <c r="G23" s="1"/>
      <c r="H23" s="1"/>
      <c r="I23" s="1"/>
      <c r="J23" s="1"/>
      <c r="K23" s="1"/>
      <c r="L23" s="1"/>
      <c r="O23" s="70">
        <v>44501</v>
      </c>
      <c r="P23" s="71">
        <v>0</v>
      </c>
      <c r="Q23" s="71">
        <f t="shared" si="0"/>
        <v>237.35786167708332</v>
      </c>
      <c r="R23" s="71">
        <v>0</v>
      </c>
      <c r="S23" s="71">
        <f t="shared" si="1"/>
        <v>237.35786167708332</v>
      </c>
      <c r="T23" s="71">
        <f t="shared" si="2"/>
        <v>1186.7893083854167</v>
      </c>
      <c r="U23" s="72">
        <f t="shared" si="3"/>
        <v>87639.825849999994</v>
      </c>
      <c r="V23" s="72">
        <f t="shared" si="6"/>
        <v>2971.4260377358487</v>
      </c>
      <c r="W23" s="72">
        <f t="shared" si="4"/>
        <v>127771.31962264143</v>
      </c>
      <c r="X23" s="72">
        <f t="shared" si="5"/>
        <v>29714.260377358481</v>
      </c>
    </row>
    <row r="24" spans="2:27" x14ac:dyDescent="0.25">
      <c r="E24" s="1"/>
      <c r="F24" s="1"/>
      <c r="G24" s="1"/>
      <c r="H24" s="1"/>
      <c r="I24" s="1"/>
      <c r="J24" s="1"/>
      <c r="K24" s="1"/>
      <c r="L24" s="1"/>
      <c r="O24" s="70">
        <v>44531</v>
      </c>
      <c r="P24" s="71">
        <v>0</v>
      </c>
      <c r="Q24" s="71">
        <f t="shared" si="0"/>
        <v>237.35786167708332</v>
      </c>
      <c r="R24" s="71">
        <v>0</v>
      </c>
      <c r="S24" s="71">
        <f t="shared" si="1"/>
        <v>237.35786167708332</v>
      </c>
      <c r="T24" s="71">
        <f t="shared" si="2"/>
        <v>1424.1471700625</v>
      </c>
      <c r="U24" s="72">
        <f t="shared" si="3"/>
        <v>87639.825849999994</v>
      </c>
      <c r="V24" s="72">
        <f t="shared" si="6"/>
        <v>2971.4260377358487</v>
      </c>
      <c r="W24" s="72">
        <f t="shared" si="4"/>
        <v>124799.89358490559</v>
      </c>
      <c r="X24" s="72">
        <f t="shared" si="5"/>
        <v>32685.686415094329</v>
      </c>
    </row>
    <row r="25" spans="2:27" x14ac:dyDescent="0.25">
      <c r="E25" s="1"/>
      <c r="F25" s="1"/>
      <c r="G25" s="1"/>
      <c r="H25" s="1"/>
      <c r="I25" s="1"/>
      <c r="J25" s="1"/>
      <c r="K25" s="1"/>
      <c r="L25" s="1"/>
      <c r="O25" s="70">
        <v>44562</v>
      </c>
      <c r="P25" s="71">
        <v>0</v>
      </c>
      <c r="Q25" s="71">
        <f t="shared" si="0"/>
        <v>237.35786167708332</v>
      </c>
      <c r="R25" s="71">
        <v>0</v>
      </c>
      <c r="S25" s="71">
        <f t="shared" ref="S25:S28" si="7">Q25</f>
        <v>237.35786167708332</v>
      </c>
      <c r="T25" s="71">
        <f t="shared" ref="T25:T28" si="8">T24+S25</f>
        <v>1661.5050317395833</v>
      </c>
      <c r="U25" s="72">
        <f t="shared" ref="U25:U28" si="9">U24-R25</f>
        <v>87639.825849999994</v>
      </c>
      <c r="V25" s="72">
        <f t="shared" si="6"/>
        <v>2971.4260377358487</v>
      </c>
      <c r="W25" s="72">
        <f t="shared" ref="W25:W28" si="10">W24-V25</f>
        <v>121828.46754716974</v>
      </c>
      <c r="X25" s="72">
        <f t="shared" ref="X25:X28" si="11">X24+V25</f>
        <v>35657.112452830181</v>
      </c>
    </row>
    <row r="26" spans="2:27" x14ac:dyDescent="0.25">
      <c r="E26" s="1"/>
      <c r="F26" s="1"/>
      <c r="G26" s="1"/>
      <c r="H26" s="1"/>
      <c r="I26" s="1"/>
      <c r="J26" s="1"/>
      <c r="K26" s="1"/>
      <c r="L26" s="1"/>
      <c r="O26" s="70">
        <v>44593</v>
      </c>
      <c r="P26" s="71">
        <v>0</v>
      </c>
      <c r="Q26" s="71">
        <f t="shared" si="0"/>
        <v>237.35786167708332</v>
      </c>
      <c r="R26" s="71">
        <v>0</v>
      </c>
      <c r="S26" s="71">
        <f t="shared" si="7"/>
        <v>237.35786167708332</v>
      </c>
      <c r="T26" s="71">
        <f t="shared" si="8"/>
        <v>1898.8628934166666</v>
      </c>
      <c r="U26" s="72">
        <f t="shared" si="9"/>
        <v>87639.825849999994</v>
      </c>
      <c r="V26" s="72">
        <f t="shared" si="6"/>
        <v>2971.4260377358487</v>
      </c>
      <c r="W26" s="72">
        <f t="shared" si="10"/>
        <v>118857.0415094339</v>
      </c>
      <c r="X26" s="72">
        <f t="shared" si="11"/>
        <v>38628.538490566032</v>
      </c>
    </row>
    <row r="27" spans="2:27" x14ac:dyDescent="0.25">
      <c r="C27" t="s">
        <v>248</v>
      </c>
      <c r="E27" s="1"/>
      <c r="F27" s="1"/>
      <c r="G27" s="1"/>
      <c r="H27" s="1"/>
      <c r="I27" s="1"/>
      <c r="J27" s="1"/>
      <c r="K27" s="1"/>
      <c r="L27" s="1"/>
      <c r="O27" s="70">
        <v>44621</v>
      </c>
      <c r="P27" s="71">
        <v>0</v>
      </c>
      <c r="Q27" s="71">
        <f t="shared" si="0"/>
        <v>237.35786167708332</v>
      </c>
      <c r="R27" s="71">
        <v>0</v>
      </c>
      <c r="S27" s="71">
        <f t="shared" si="7"/>
        <v>237.35786167708332</v>
      </c>
      <c r="T27" s="71">
        <f t="shared" si="8"/>
        <v>2136.2207550937501</v>
      </c>
      <c r="U27" s="72">
        <f t="shared" si="9"/>
        <v>87639.825849999994</v>
      </c>
      <c r="V27" s="72">
        <f t="shared" si="6"/>
        <v>2971.4260377358487</v>
      </c>
      <c r="W27" s="72">
        <f t="shared" si="10"/>
        <v>115885.61547169805</v>
      </c>
      <c r="X27" s="72">
        <f t="shared" si="11"/>
        <v>41599.964528301884</v>
      </c>
    </row>
    <row r="28" spans="2:27" x14ac:dyDescent="0.25">
      <c r="E28" s="1"/>
      <c r="F28" s="1"/>
      <c r="G28" s="1"/>
      <c r="H28" s="1"/>
      <c r="I28" s="1"/>
      <c r="J28" s="1"/>
      <c r="K28" s="1"/>
      <c r="L28" s="1"/>
      <c r="O28" s="70">
        <v>44652</v>
      </c>
      <c r="P28" s="71">
        <v>0</v>
      </c>
      <c r="Q28" s="71">
        <f t="shared" si="0"/>
        <v>237.35786167708332</v>
      </c>
      <c r="R28" s="71">
        <v>0</v>
      </c>
      <c r="S28" s="71">
        <f t="shared" si="7"/>
        <v>237.35786167708332</v>
      </c>
      <c r="T28" s="71">
        <f t="shared" si="8"/>
        <v>2373.5786167708334</v>
      </c>
      <c r="U28" s="72">
        <f t="shared" si="9"/>
        <v>87639.825849999994</v>
      </c>
      <c r="V28" s="72">
        <f t="shared" si="6"/>
        <v>2971.4260377358487</v>
      </c>
      <c r="W28" s="72">
        <f t="shared" si="10"/>
        <v>112914.18943396221</v>
      </c>
      <c r="X28" s="72">
        <f t="shared" si="11"/>
        <v>44571.390566037735</v>
      </c>
    </row>
    <row r="29" spans="2:27" x14ac:dyDescent="0.25">
      <c r="B29" s="1" t="s">
        <v>249</v>
      </c>
      <c r="E29" s="1"/>
      <c r="F29" s="1">
        <v>141812.18</v>
      </c>
      <c r="G29" s="1"/>
      <c r="H29" s="1"/>
      <c r="I29" s="1"/>
      <c r="J29" s="1"/>
      <c r="K29" s="1"/>
      <c r="L29" s="1"/>
      <c r="O29" s="70">
        <v>44682</v>
      </c>
      <c r="P29" s="71">
        <v>0</v>
      </c>
      <c r="Q29" s="71">
        <f t="shared" si="0"/>
        <v>237.35786167708332</v>
      </c>
      <c r="R29" s="71">
        <v>0</v>
      </c>
      <c r="S29" s="71">
        <f t="shared" ref="S29:S31" si="12">Q29</f>
        <v>237.35786167708332</v>
      </c>
      <c r="T29" s="71">
        <f t="shared" ref="T29:T31" si="13">T28+S29</f>
        <v>2610.9364784479167</v>
      </c>
      <c r="U29" s="72">
        <f t="shared" ref="U29:U31" si="14">U28-R29</f>
        <v>87639.825849999994</v>
      </c>
      <c r="V29" s="72">
        <f t="shared" si="6"/>
        <v>2971.4260377358487</v>
      </c>
      <c r="W29" s="72">
        <f t="shared" ref="W29:W31" si="15">W28-V29</f>
        <v>109942.76339622636</v>
      </c>
      <c r="X29" s="72">
        <f t="shared" ref="X29:X31" si="16">X28+V29</f>
        <v>47542.816603773586</v>
      </c>
    </row>
    <row r="30" spans="2:27" ht="15.75" thickBot="1" x14ac:dyDescent="0.3">
      <c r="B30" t="s">
        <v>250</v>
      </c>
      <c r="E30" s="1"/>
      <c r="F30" s="1"/>
      <c r="G30" s="1"/>
      <c r="H30" s="1"/>
      <c r="I30" s="1"/>
      <c r="J30" s="1"/>
      <c r="K30" s="1"/>
      <c r="L30" s="1"/>
      <c r="M30" s="84"/>
      <c r="O30" s="108">
        <v>44713</v>
      </c>
      <c r="P30" s="109">
        <v>30236</v>
      </c>
      <c r="Q30" s="110">
        <f t="shared" si="0"/>
        <v>237.35786167708332</v>
      </c>
      <c r="R30" s="110">
        <f>P30-Q30+S30</f>
        <v>27387.705659874999</v>
      </c>
      <c r="S30" s="110">
        <f>-SUM(S19:S29)</f>
        <v>-2610.9364784479167</v>
      </c>
      <c r="T30" s="110">
        <f t="shared" si="13"/>
        <v>0</v>
      </c>
      <c r="U30" s="111">
        <f t="shared" si="14"/>
        <v>60252.120190124995</v>
      </c>
      <c r="V30" s="111">
        <f t="shared" si="6"/>
        <v>2971.4260377358487</v>
      </c>
      <c r="W30" s="112">
        <f t="shared" si="15"/>
        <v>106971.33735849052</v>
      </c>
      <c r="X30" s="111">
        <f t="shared" si="16"/>
        <v>50514.242641509438</v>
      </c>
      <c r="Y30" s="113"/>
      <c r="Z30" s="113"/>
      <c r="AA30" s="104">
        <f>SUM(V19:V30)</f>
        <v>35657.112452830181</v>
      </c>
    </row>
    <row r="31" spans="2:27" x14ac:dyDescent="0.25">
      <c r="E31" s="1"/>
      <c r="F31" s="1"/>
      <c r="G31" s="1"/>
      <c r="H31" s="1"/>
      <c r="I31" s="1"/>
      <c r="J31" s="1"/>
      <c r="K31" s="1"/>
      <c r="L31" s="1"/>
      <c r="O31" s="105">
        <v>44743</v>
      </c>
      <c r="P31" s="106">
        <v>0</v>
      </c>
      <c r="Q31" s="106">
        <f t="shared" si="0"/>
        <v>163.18282551492186</v>
      </c>
      <c r="R31" s="106">
        <v>0</v>
      </c>
      <c r="S31" s="106">
        <f t="shared" si="12"/>
        <v>163.18282551492186</v>
      </c>
      <c r="T31" s="106">
        <f t="shared" si="13"/>
        <v>163.18282551492186</v>
      </c>
      <c r="U31" s="107">
        <f t="shared" si="14"/>
        <v>60252.120190124995</v>
      </c>
      <c r="V31" s="72">
        <f t="shared" si="6"/>
        <v>2971.4260377358487</v>
      </c>
      <c r="W31" s="107">
        <f t="shared" si="15"/>
        <v>103999.91132075468</v>
      </c>
      <c r="X31" s="107">
        <f t="shared" si="16"/>
        <v>53485.668679245289</v>
      </c>
    </row>
    <row r="32" spans="2:27" x14ac:dyDescent="0.25">
      <c r="B32" t="s">
        <v>251</v>
      </c>
      <c r="E32" s="1"/>
      <c r="F32" s="1"/>
      <c r="G32" s="1"/>
      <c r="H32" s="1"/>
      <c r="I32" s="1"/>
      <c r="J32" s="1"/>
      <c r="K32" s="1"/>
      <c r="L32" s="1"/>
      <c r="M32" s="84"/>
      <c r="O32" s="70">
        <v>44774</v>
      </c>
      <c r="P32" s="71">
        <v>0</v>
      </c>
      <c r="Q32" s="71">
        <f t="shared" si="0"/>
        <v>163.18282551492186</v>
      </c>
      <c r="R32" s="71">
        <v>0</v>
      </c>
      <c r="S32" s="71">
        <f t="shared" ref="S32:S66" si="17">Q32</f>
        <v>163.18282551492186</v>
      </c>
      <c r="T32" s="71">
        <f t="shared" ref="T32:T66" si="18">T31+S32</f>
        <v>326.36565102984372</v>
      </c>
      <c r="U32" s="72">
        <f t="shared" ref="U32:U66" si="19">U31-R32</f>
        <v>60252.120190124995</v>
      </c>
      <c r="V32" s="72">
        <f t="shared" si="6"/>
        <v>2971.4260377358487</v>
      </c>
      <c r="W32" s="72">
        <f t="shared" ref="W32:W66" si="20">W31-V32</f>
        <v>101028.48528301883</v>
      </c>
      <c r="X32" s="72">
        <f t="shared" ref="X32:X66" si="21">X31+V32</f>
        <v>56457.094716981141</v>
      </c>
    </row>
    <row r="33" spans="2:27" x14ac:dyDescent="0.25">
      <c r="E33" s="1"/>
      <c r="F33" s="1"/>
      <c r="G33" s="1"/>
      <c r="H33" s="1"/>
      <c r="I33" s="1"/>
      <c r="J33" s="1"/>
      <c r="K33" s="1"/>
      <c r="L33" s="1"/>
      <c r="O33" s="70">
        <v>44805</v>
      </c>
      <c r="P33" s="71">
        <v>0</v>
      </c>
      <c r="Q33" s="71">
        <f t="shared" si="0"/>
        <v>163.18282551492186</v>
      </c>
      <c r="R33" s="71">
        <v>0</v>
      </c>
      <c r="S33" s="71">
        <f t="shared" si="17"/>
        <v>163.18282551492186</v>
      </c>
      <c r="T33" s="71">
        <f t="shared" si="18"/>
        <v>489.54847654476555</v>
      </c>
      <c r="U33" s="72">
        <f t="shared" si="19"/>
        <v>60252.120190124995</v>
      </c>
      <c r="V33" s="72">
        <f t="shared" si="6"/>
        <v>2971.4260377358487</v>
      </c>
      <c r="W33" s="72">
        <f t="shared" si="20"/>
        <v>98057.059245282988</v>
      </c>
      <c r="X33" s="72">
        <f t="shared" si="21"/>
        <v>59428.520754716992</v>
      </c>
      <c r="Y33" s="1"/>
    </row>
    <row r="34" spans="2:27" x14ac:dyDescent="0.25">
      <c r="B34" t="s">
        <v>252</v>
      </c>
      <c r="E34" s="1"/>
      <c r="F34" s="101">
        <v>15673.4</v>
      </c>
      <c r="G34" s="1"/>
      <c r="H34" s="1"/>
      <c r="I34" s="1"/>
      <c r="J34" s="1"/>
      <c r="K34" s="1"/>
      <c r="L34" s="1"/>
      <c r="O34" s="70">
        <v>44835</v>
      </c>
      <c r="P34" s="71">
        <v>0</v>
      </c>
      <c r="Q34" s="71">
        <f t="shared" si="0"/>
        <v>163.18282551492186</v>
      </c>
      <c r="R34" s="71">
        <v>0</v>
      </c>
      <c r="S34" s="71">
        <f t="shared" si="17"/>
        <v>163.18282551492186</v>
      </c>
      <c r="T34" s="71">
        <f t="shared" si="18"/>
        <v>652.73130205968744</v>
      </c>
      <c r="U34" s="72">
        <f t="shared" si="19"/>
        <v>60252.120190124995</v>
      </c>
      <c r="V34" s="72">
        <f t="shared" si="6"/>
        <v>2971.4260377358487</v>
      </c>
      <c r="W34" s="72">
        <f t="shared" si="20"/>
        <v>95085.633207547144</v>
      </c>
      <c r="X34" s="72">
        <f t="shared" si="21"/>
        <v>62399.946792452844</v>
      </c>
      <c r="Y34" s="1"/>
    </row>
    <row r="35" spans="2:27" x14ac:dyDescent="0.25">
      <c r="E35" s="1"/>
      <c r="F35" s="1"/>
      <c r="G35" s="1"/>
      <c r="H35" s="1"/>
      <c r="I35" s="1"/>
      <c r="J35" s="1"/>
      <c r="K35" s="1"/>
      <c r="L35" s="1"/>
      <c r="O35" s="70">
        <v>44866</v>
      </c>
      <c r="P35" s="71">
        <v>0</v>
      </c>
      <c r="Q35" s="71">
        <f t="shared" si="0"/>
        <v>163.18282551492186</v>
      </c>
      <c r="R35" s="71">
        <v>0</v>
      </c>
      <c r="S35" s="71">
        <f t="shared" si="17"/>
        <v>163.18282551492186</v>
      </c>
      <c r="T35" s="71">
        <f t="shared" si="18"/>
        <v>815.91412757460932</v>
      </c>
      <c r="U35" s="72">
        <f t="shared" si="19"/>
        <v>60252.120190124995</v>
      </c>
      <c r="V35" s="72">
        <f t="shared" si="6"/>
        <v>2971.4260377358487</v>
      </c>
      <c r="W35" s="72">
        <f t="shared" si="20"/>
        <v>92114.2071698113</v>
      </c>
      <c r="X35" s="72">
        <f t="shared" si="21"/>
        <v>65371.372830188695</v>
      </c>
    </row>
    <row r="36" spans="2:27" ht="15.75" thickBot="1" x14ac:dyDescent="0.3">
      <c r="E36" s="1"/>
      <c r="F36" s="103">
        <f>SUM(F29:F35)</f>
        <v>157485.57999999999</v>
      </c>
      <c r="G36" s="1"/>
      <c r="H36" s="1"/>
      <c r="I36" s="1"/>
      <c r="J36" s="1"/>
      <c r="K36" s="1"/>
      <c r="L36" s="1"/>
      <c r="O36" s="70">
        <v>44896</v>
      </c>
      <c r="P36" s="71">
        <v>0</v>
      </c>
      <c r="Q36" s="71">
        <f t="shared" si="0"/>
        <v>163.18282551492186</v>
      </c>
      <c r="R36" s="71">
        <v>0</v>
      </c>
      <c r="S36" s="71">
        <f t="shared" si="17"/>
        <v>163.18282551492186</v>
      </c>
      <c r="T36" s="71">
        <f t="shared" si="18"/>
        <v>979.09695308953121</v>
      </c>
      <c r="U36" s="72">
        <f t="shared" si="19"/>
        <v>60252.120190124995</v>
      </c>
      <c r="V36" s="72">
        <f t="shared" si="6"/>
        <v>2971.4260377358487</v>
      </c>
      <c r="W36" s="72">
        <f t="shared" si="20"/>
        <v>89142.781132075455</v>
      </c>
      <c r="X36" s="72">
        <f t="shared" si="21"/>
        <v>68342.798867924546</v>
      </c>
      <c r="Z36" s="1"/>
    </row>
    <row r="37" spans="2:27" ht="15.75" thickTop="1" x14ac:dyDescent="0.25">
      <c r="E37" s="1"/>
      <c r="F37" s="1"/>
      <c r="G37" s="1"/>
      <c r="H37" s="1"/>
      <c r="I37" s="1"/>
      <c r="J37" s="1"/>
      <c r="K37" s="1"/>
      <c r="L37" s="1"/>
      <c r="O37" s="70">
        <v>44927</v>
      </c>
      <c r="P37" s="71">
        <v>0</v>
      </c>
      <c r="Q37" s="71">
        <f t="shared" si="0"/>
        <v>163.18282551492186</v>
      </c>
      <c r="R37" s="71">
        <v>0</v>
      </c>
      <c r="S37" s="71">
        <f t="shared" si="17"/>
        <v>163.18282551492186</v>
      </c>
      <c r="T37" s="71">
        <f t="shared" si="18"/>
        <v>1142.279778604453</v>
      </c>
      <c r="U37" s="72">
        <f t="shared" si="19"/>
        <v>60252.120190124995</v>
      </c>
      <c r="V37" s="72">
        <f t="shared" si="6"/>
        <v>2971.4260377358487</v>
      </c>
      <c r="W37" s="72">
        <f t="shared" si="20"/>
        <v>86171.355094339611</v>
      </c>
      <c r="X37" s="72">
        <f t="shared" si="21"/>
        <v>71314.224905660391</v>
      </c>
      <c r="Z37" s="1"/>
    </row>
    <row r="38" spans="2:27" x14ac:dyDescent="0.25">
      <c r="E38" s="1"/>
      <c r="F38" s="1"/>
      <c r="G38" s="1"/>
      <c r="H38" s="1"/>
      <c r="I38" s="1"/>
      <c r="J38" s="1"/>
      <c r="K38" s="1"/>
      <c r="L38" s="1"/>
      <c r="O38" s="70">
        <v>44958</v>
      </c>
      <c r="P38" s="71">
        <v>0</v>
      </c>
      <c r="Q38" s="71">
        <f t="shared" si="0"/>
        <v>163.18282551492186</v>
      </c>
      <c r="R38" s="71">
        <v>0</v>
      </c>
      <c r="S38" s="71">
        <f t="shared" si="17"/>
        <v>163.18282551492186</v>
      </c>
      <c r="T38" s="71">
        <f t="shared" si="18"/>
        <v>1305.4626041193749</v>
      </c>
      <c r="U38" s="72">
        <f t="shared" si="19"/>
        <v>60252.120190124995</v>
      </c>
      <c r="V38" s="72">
        <f t="shared" si="6"/>
        <v>2971.4260377358487</v>
      </c>
      <c r="W38" s="72">
        <f t="shared" si="20"/>
        <v>83199.929056603767</v>
      </c>
      <c r="X38" s="72">
        <f t="shared" si="21"/>
        <v>74285.650943396235</v>
      </c>
      <c r="AA38" s="1"/>
    </row>
    <row r="39" spans="2:27" x14ac:dyDescent="0.25">
      <c r="E39" s="1"/>
      <c r="F39" s="1"/>
      <c r="G39" s="1"/>
      <c r="H39" s="1"/>
      <c r="I39" s="1"/>
      <c r="J39" s="1"/>
      <c r="K39" s="1"/>
      <c r="L39" s="1"/>
      <c r="O39" s="70">
        <v>44986</v>
      </c>
      <c r="P39" s="71">
        <v>0</v>
      </c>
      <c r="Q39" s="71">
        <f t="shared" si="0"/>
        <v>163.18282551492186</v>
      </c>
      <c r="R39" s="71">
        <v>0</v>
      </c>
      <c r="S39" s="71">
        <f t="shared" si="17"/>
        <v>163.18282551492186</v>
      </c>
      <c r="T39" s="71">
        <f t="shared" si="18"/>
        <v>1468.6454296342968</v>
      </c>
      <c r="U39" s="72">
        <f t="shared" si="19"/>
        <v>60252.120190124995</v>
      </c>
      <c r="V39" s="72">
        <f t="shared" si="6"/>
        <v>2971.4260377358487</v>
      </c>
      <c r="W39" s="72">
        <f t="shared" si="20"/>
        <v>80228.503018867923</v>
      </c>
      <c r="X39" s="72">
        <f t="shared" si="21"/>
        <v>77257.076981132079</v>
      </c>
      <c r="AA39" s="1"/>
    </row>
    <row r="40" spans="2:27" x14ac:dyDescent="0.25">
      <c r="E40" s="1"/>
      <c r="F40" s="1"/>
      <c r="G40" s="1"/>
      <c r="H40" s="1"/>
      <c r="I40" s="1"/>
      <c r="J40" s="1"/>
      <c r="K40" s="1"/>
      <c r="L40" s="1"/>
      <c r="O40" s="70">
        <v>45017</v>
      </c>
      <c r="P40" s="71">
        <v>0</v>
      </c>
      <c r="Q40" s="71">
        <f t="shared" si="0"/>
        <v>163.18282551492186</v>
      </c>
      <c r="R40" s="71">
        <v>0</v>
      </c>
      <c r="S40" s="71">
        <f t="shared" si="17"/>
        <v>163.18282551492186</v>
      </c>
      <c r="T40" s="71">
        <f t="shared" si="18"/>
        <v>1631.8282551492186</v>
      </c>
      <c r="U40" s="72">
        <f t="shared" si="19"/>
        <v>60252.120190124995</v>
      </c>
      <c r="V40" s="72">
        <f t="shared" si="6"/>
        <v>2971.4260377358487</v>
      </c>
      <c r="W40" s="72">
        <f t="shared" si="20"/>
        <v>77257.076981132079</v>
      </c>
      <c r="X40" s="72">
        <f t="shared" si="21"/>
        <v>80228.503018867923</v>
      </c>
      <c r="AA40" s="1"/>
    </row>
    <row r="41" spans="2:27" x14ac:dyDescent="0.25">
      <c r="E41" s="1"/>
      <c r="F41" s="1"/>
      <c r="G41" s="1"/>
      <c r="H41" s="1"/>
      <c r="I41" s="1"/>
      <c r="J41" s="1"/>
      <c r="K41" s="1"/>
      <c r="L41" s="1"/>
      <c r="O41" s="70">
        <v>45047</v>
      </c>
      <c r="P41" s="71">
        <v>0</v>
      </c>
      <c r="Q41" s="71">
        <f t="shared" si="0"/>
        <v>163.18282551492186</v>
      </c>
      <c r="R41" s="71">
        <v>0</v>
      </c>
      <c r="S41" s="71">
        <f t="shared" si="17"/>
        <v>163.18282551492186</v>
      </c>
      <c r="T41" s="71">
        <f t="shared" si="18"/>
        <v>1795.0110806641405</v>
      </c>
      <c r="U41" s="72">
        <f t="shared" si="19"/>
        <v>60252.120190124995</v>
      </c>
      <c r="V41" s="72">
        <f t="shared" si="6"/>
        <v>2971.4260377358487</v>
      </c>
      <c r="W41" s="72">
        <f t="shared" si="20"/>
        <v>74285.650943396235</v>
      </c>
      <c r="X41" s="72">
        <f t="shared" si="21"/>
        <v>83199.929056603767</v>
      </c>
      <c r="AA41" s="1"/>
    </row>
    <row r="42" spans="2:27" x14ac:dyDescent="0.25">
      <c r="E42" s="1"/>
      <c r="F42" s="1"/>
      <c r="G42" s="1"/>
      <c r="H42" s="1"/>
      <c r="I42" s="1"/>
      <c r="J42" s="1"/>
      <c r="K42" s="1"/>
      <c r="L42" s="1"/>
      <c r="M42" s="84"/>
      <c r="O42" s="70">
        <v>45078</v>
      </c>
      <c r="P42" s="75">
        <v>31143</v>
      </c>
      <c r="Q42" s="71">
        <f t="shared" si="0"/>
        <v>163.18282551492186</v>
      </c>
      <c r="R42" s="71">
        <f>P42-Q42+S42</f>
        <v>29184.806093820938</v>
      </c>
      <c r="S42" s="71">
        <f>-SUM(S31:S41)</f>
        <v>-1795.0110806641405</v>
      </c>
      <c r="T42" s="71">
        <f t="shared" si="18"/>
        <v>0</v>
      </c>
      <c r="U42" s="72">
        <f t="shared" si="19"/>
        <v>31067.314096304057</v>
      </c>
      <c r="V42" s="72">
        <f t="shared" si="6"/>
        <v>2971.4260377358487</v>
      </c>
      <c r="W42" s="72">
        <f t="shared" si="20"/>
        <v>71314.224905660391</v>
      </c>
      <c r="X42" s="72">
        <f t="shared" si="21"/>
        <v>86171.355094339611</v>
      </c>
      <c r="AA42" s="104">
        <f>SUM(V31:V42)</f>
        <v>35657.112452830181</v>
      </c>
    </row>
    <row r="43" spans="2:27" x14ac:dyDescent="0.25">
      <c r="E43" s="1"/>
      <c r="F43" s="1"/>
      <c r="G43" s="1"/>
      <c r="H43" s="1"/>
      <c r="I43" s="1"/>
      <c r="J43" s="1"/>
      <c r="K43" s="1"/>
      <c r="L43" s="1"/>
      <c r="O43" s="70">
        <v>45108</v>
      </c>
      <c r="P43" s="71">
        <v>0</v>
      </c>
      <c r="Q43" s="71">
        <f t="shared" si="0"/>
        <v>84.140642344156831</v>
      </c>
      <c r="R43" s="71">
        <v>0</v>
      </c>
      <c r="S43" s="71">
        <f t="shared" si="17"/>
        <v>84.140642344156831</v>
      </c>
      <c r="T43" s="71">
        <f t="shared" si="18"/>
        <v>84.140642344156831</v>
      </c>
      <c r="U43" s="72">
        <f t="shared" si="19"/>
        <v>31067.314096304057</v>
      </c>
      <c r="V43" s="72">
        <f t="shared" si="6"/>
        <v>2971.4260377358487</v>
      </c>
      <c r="W43" s="72">
        <f t="shared" si="20"/>
        <v>68342.798867924546</v>
      </c>
      <c r="X43" s="72">
        <f t="shared" si="21"/>
        <v>89142.781132075455</v>
      </c>
      <c r="AA43" s="1"/>
    </row>
    <row r="44" spans="2:27" x14ac:dyDescent="0.25">
      <c r="E44" s="1"/>
      <c r="F44" s="1"/>
      <c r="G44" s="1"/>
      <c r="H44" s="1"/>
      <c r="I44" s="1"/>
      <c r="J44" s="1"/>
      <c r="K44" s="1"/>
      <c r="L44" s="1"/>
      <c r="M44" s="84"/>
      <c r="O44" s="70">
        <v>45139</v>
      </c>
      <c r="P44" s="71">
        <v>0</v>
      </c>
      <c r="Q44" s="71">
        <f t="shared" si="0"/>
        <v>84.140642344156831</v>
      </c>
      <c r="R44" s="71">
        <v>0</v>
      </c>
      <c r="S44" s="71">
        <f t="shared" si="17"/>
        <v>84.140642344156831</v>
      </c>
      <c r="T44" s="71">
        <f t="shared" si="18"/>
        <v>168.28128468831366</v>
      </c>
      <c r="U44" s="72">
        <f t="shared" si="19"/>
        <v>31067.314096304057</v>
      </c>
      <c r="V44" s="72">
        <f t="shared" si="6"/>
        <v>2971.4260377358487</v>
      </c>
      <c r="W44" s="72">
        <f t="shared" si="20"/>
        <v>65371.372830188695</v>
      </c>
      <c r="X44" s="72">
        <f t="shared" si="21"/>
        <v>92114.2071698113</v>
      </c>
      <c r="Z44" s="1"/>
      <c r="AA44" s="1"/>
    </row>
    <row r="45" spans="2:27" x14ac:dyDescent="0.25">
      <c r="E45" s="1"/>
      <c r="F45" s="1"/>
      <c r="G45" s="1"/>
      <c r="H45" s="1"/>
      <c r="I45" s="1"/>
      <c r="J45" s="1"/>
      <c r="K45" s="1"/>
      <c r="L45" s="1"/>
      <c r="O45" s="70">
        <v>45170</v>
      </c>
      <c r="P45" s="71">
        <v>0</v>
      </c>
      <c r="Q45" s="71">
        <f t="shared" si="0"/>
        <v>84.140642344156831</v>
      </c>
      <c r="R45" s="71">
        <v>0</v>
      </c>
      <c r="S45" s="71">
        <f t="shared" si="17"/>
        <v>84.140642344156831</v>
      </c>
      <c r="T45" s="71">
        <f t="shared" si="18"/>
        <v>252.42192703247048</v>
      </c>
      <c r="U45" s="72">
        <f t="shared" si="19"/>
        <v>31067.314096304057</v>
      </c>
      <c r="V45" s="72">
        <f t="shared" si="6"/>
        <v>2971.4260377358487</v>
      </c>
      <c r="W45" s="72">
        <f t="shared" si="20"/>
        <v>62399.946792452844</v>
      </c>
      <c r="X45" s="72">
        <f t="shared" si="21"/>
        <v>95085.633207547144</v>
      </c>
      <c r="Y45" s="1"/>
      <c r="Z45" s="1"/>
    </row>
    <row r="46" spans="2:27" x14ac:dyDescent="0.25">
      <c r="E46" s="1"/>
      <c r="F46" s="1"/>
      <c r="G46" s="1"/>
      <c r="H46" s="1"/>
      <c r="I46" s="1"/>
      <c r="J46" s="1"/>
      <c r="K46" s="1"/>
      <c r="L46" s="1"/>
      <c r="O46" s="70">
        <v>45200</v>
      </c>
      <c r="P46" s="71">
        <v>0</v>
      </c>
      <c r="Q46" s="71">
        <f t="shared" si="0"/>
        <v>84.140642344156831</v>
      </c>
      <c r="R46" s="71">
        <v>0</v>
      </c>
      <c r="S46" s="71">
        <f t="shared" si="17"/>
        <v>84.140642344156831</v>
      </c>
      <c r="T46" s="71">
        <f t="shared" si="18"/>
        <v>336.56256937662732</v>
      </c>
      <c r="U46" s="72">
        <f t="shared" si="19"/>
        <v>31067.314096304057</v>
      </c>
      <c r="V46" s="72">
        <f t="shared" si="6"/>
        <v>2971.4260377358487</v>
      </c>
      <c r="W46" s="72">
        <f t="shared" si="20"/>
        <v>59428.520754716992</v>
      </c>
      <c r="X46" s="72">
        <f t="shared" si="21"/>
        <v>98057.059245282988</v>
      </c>
      <c r="Y46" s="1"/>
      <c r="Z46" s="1"/>
    </row>
    <row r="47" spans="2:27" x14ac:dyDescent="0.25">
      <c r="E47" s="1"/>
      <c r="F47" s="1"/>
      <c r="G47" s="1"/>
      <c r="H47" s="1"/>
      <c r="I47" s="1"/>
      <c r="J47" s="1"/>
      <c r="K47" s="1"/>
      <c r="L47" s="1"/>
      <c r="M47" s="1"/>
      <c r="O47" s="70">
        <v>45231</v>
      </c>
      <c r="P47" s="71">
        <v>0</v>
      </c>
      <c r="Q47" s="71">
        <f t="shared" si="0"/>
        <v>84.140642344156831</v>
      </c>
      <c r="R47" s="71">
        <v>0</v>
      </c>
      <c r="S47" s="71">
        <f t="shared" si="17"/>
        <v>84.140642344156831</v>
      </c>
      <c r="T47" s="71">
        <f t="shared" si="18"/>
        <v>420.70321172078417</v>
      </c>
      <c r="U47" s="72">
        <f t="shared" si="19"/>
        <v>31067.314096304057</v>
      </c>
      <c r="V47" s="72">
        <f t="shared" si="6"/>
        <v>2971.4260377358487</v>
      </c>
      <c r="W47" s="72">
        <f t="shared" si="20"/>
        <v>56457.094716981141</v>
      </c>
      <c r="X47" s="72">
        <f t="shared" si="21"/>
        <v>101028.48528301883</v>
      </c>
      <c r="Z47" s="1"/>
    </row>
    <row r="48" spans="2:27" x14ac:dyDescent="0.25">
      <c r="E48" s="1"/>
      <c r="F48" s="1"/>
      <c r="G48" s="1"/>
      <c r="H48" s="1"/>
      <c r="I48" s="1"/>
      <c r="J48" s="1"/>
      <c r="K48" s="1"/>
      <c r="L48" s="1"/>
      <c r="M48" s="1"/>
      <c r="O48" s="70">
        <v>45261</v>
      </c>
      <c r="P48" s="71">
        <v>0</v>
      </c>
      <c r="Q48" s="71">
        <f t="shared" si="0"/>
        <v>84.140642344156831</v>
      </c>
      <c r="R48" s="71">
        <v>0</v>
      </c>
      <c r="S48" s="71">
        <f t="shared" si="17"/>
        <v>84.140642344156831</v>
      </c>
      <c r="T48" s="71">
        <f t="shared" si="18"/>
        <v>504.84385406494101</v>
      </c>
      <c r="U48" s="72">
        <f t="shared" si="19"/>
        <v>31067.314096304057</v>
      </c>
      <c r="V48" s="72">
        <f t="shared" si="6"/>
        <v>2971.4260377358487</v>
      </c>
      <c r="W48" s="72">
        <f t="shared" si="20"/>
        <v>53485.668679245289</v>
      </c>
      <c r="X48" s="72">
        <f t="shared" si="21"/>
        <v>103999.91132075468</v>
      </c>
      <c r="Z48" s="1"/>
    </row>
    <row r="49" spans="5:27" x14ac:dyDescent="0.25">
      <c r="E49" s="1"/>
      <c r="F49" s="1"/>
      <c r="G49" s="1"/>
      <c r="H49" s="1"/>
      <c r="I49" s="1"/>
      <c r="J49" s="1"/>
      <c r="K49" s="1"/>
      <c r="L49" s="1"/>
      <c r="M49" s="1"/>
      <c r="O49" s="70">
        <v>45292</v>
      </c>
      <c r="P49" s="71">
        <v>0</v>
      </c>
      <c r="Q49" s="71">
        <f t="shared" si="0"/>
        <v>84.140642344156831</v>
      </c>
      <c r="R49" s="71">
        <v>0</v>
      </c>
      <c r="S49" s="71">
        <f t="shared" si="17"/>
        <v>84.140642344156831</v>
      </c>
      <c r="T49" s="71">
        <f t="shared" si="18"/>
        <v>588.9844964090978</v>
      </c>
      <c r="U49" s="72">
        <f t="shared" si="19"/>
        <v>31067.314096304057</v>
      </c>
      <c r="V49" s="72">
        <f t="shared" si="6"/>
        <v>2971.4260377358487</v>
      </c>
      <c r="W49" s="72">
        <f t="shared" si="20"/>
        <v>50514.242641509438</v>
      </c>
      <c r="X49" s="72">
        <f t="shared" si="21"/>
        <v>106971.33735849052</v>
      </c>
      <c r="Z49" s="1"/>
    </row>
    <row r="50" spans="5:27" x14ac:dyDescent="0.25">
      <c r="E50" s="1"/>
      <c r="F50" s="1"/>
      <c r="G50" s="1"/>
      <c r="H50" s="1"/>
      <c r="I50" s="1"/>
      <c r="J50" s="1"/>
      <c r="K50" s="1"/>
      <c r="L50" s="1"/>
      <c r="M50" s="1"/>
      <c r="O50" s="70">
        <v>45323</v>
      </c>
      <c r="P50" s="71">
        <v>0</v>
      </c>
      <c r="Q50" s="71">
        <f t="shared" si="0"/>
        <v>84.140642344156831</v>
      </c>
      <c r="R50" s="71">
        <v>0</v>
      </c>
      <c r="S50" s="71">
        <f t="shared" si="17"/>
        <v>84.140642344156831</v>
      </c>
      <c r="T50" s="71">
        <f t="shared" si="18"/>
        <v>673.12513875325465</v>
      </c>
      <c r="U50" s="72">
        <f t="shared" si="19"/>
        <v>31067.314096304057</v>
      </c>
      <c r="V50" s="72">
        <f t="shared" si="6"/>
        <v>2971.4260377358487</v>
      </c>
      <c r="W50" s="72">
        <f t="shared" si="20"/>
        <v>47542.816603773586</v>
      </c>
      <c r="X50" s="72">
        <f t="shared" si="21"/>
        <v>109942.76339622636</v>
      </c>
      <c r="Y50" s="1"/>
      <c r="Z50" s="1"/>
    </row>
    <row r="51" spans="5:27" x14ac:dyDescent="0.25">
      <c r="E51" s="1"/>
      <c r="F51" s="1"/>
      <c r="G51" s="1"/>
      <c r="H51" s="1"/>
      <c r="I51" s="1"/>
      <c r="J51" s="1"/>
      <c r="K51" s="1"/>
      <c r="L51" s="1"/>
      <c r="M51" s="1"/>
      <c r="O51" s="70">
        <v>45352</v>
      </c>
      <c r="P51" s="71">
        <v>0</v>
      </c>
      <c r="Q51" s="71">
        <f t="shared" si="0"/>
        <v>84.140642344156831</v>
      </c>
      <c r="R51" s="71">
        <v>0</v>
      </c>
      <c r="S51" s="71">
        <f t="shared" si="17"/>
        <v>84.140642344156831</v>
      </c>
      <c r="T51" s="71">
        <f t="shared" si="18"/>
        <v>757.26578109741149</v>
      </c>
      <c r="U51" s="72">
        <f t="shared" si="19"/>
        <v>31067.314096304057</v>
      </c>
      <c r="V51" s="72">
        <f t="shared" si="6"/>
        <v>2971.4260377358487</v>
      </c>
      <c r="W51" s="72">
        <f t="shared" si="20"/>
        <v>44571.390566037735</v>
      </c>
      <c r="X51" s="72">
        <f t="shared" si="21"/>
        <v>112914.18943396221</v>
      </c>
      <c r="Y51" s="1"/>
    </row>
    <row r="52" spans="5:27" x14ac:dyDescent="0.25">
      <c r="E52" s="1"/>
      <c r="F52" s="1"/>
      <c r="G52" s="1"/>
      <c r="H52" s="1"/>
      <c r="I52" s="1"/>
      <c r="J52" s="1"/>
      <c r="K52" s="1"/>
      <c r="L52" s="1"/>
      <c r="M52" s="1"/>
      <c r="O52" s="70">
        <v>45383</v>
      </c>
      <c r="P52" s="71">
        <v>0</v>
      </c>
      <c r="Q52" s="71">
        <f t="shared" si="0"/>
        <v>84.140642344156831</v>
      </c>
      <c r="R52" s="71">
        <v>0</v>
      </c>
      <c r="S52" s="71">
        <f t="shared" si="17"/>
        <v>84.140642344156831</v>
      </c>
      <c r="T52" s="71">
        <f t="shared" si="18"/>
        <v>841.40642344156834</v>
      </c>
      <c r="U52" s="72">
        <f t="shared" si="19"/>
        <v>31067.314096304057</v>
      </c>
      <c r="V52" s="72">
        <f t="shared" si="6"/>
        <v>2971.4260377358487</v>
      </c>
      <c r="W52" s="72">
        <f t="shared" si="20"/>
        <v>41599.964528301884</v>
      </c>
      <c r="X52" s="72">
        <f t="shared" si="21"/>
        <v>115885.61547169805</v>
      </c>
    </row>
    <row r="53" spans="5:27" x14ac:dyDescent="0.25">
      <c r="E53" s="1"/>
      <c r="F53" s="1"/>
      <c r="G53" s="1"/>
      <c r="H53" s="1"/>
      <c r="I53" s="1"/>
      <c r="J53" s="1"/>
      <c r="K53" s="1"/>
      <c r="L53" s="1"/>
      <c r="M53" s="1"/>
      <c r="O53" s="70">
        <v>45413</v>
      </c>
      <c r="P53" s="71">
        <v>0</v>
      </c>
      <c r="Q53" s="71">
        <f t="shared" si="0"/>
        <v>84.140642344156831</v>
      </c>
      <c r="R53" s="71">
        <v>0</v>
      </c>
      <c r="S53" s="71">
        <f t="shared" si="17"/>
        <v>84.140642344156831</v>
      </c>
      <c r="T53" s="71">
        <f t="shared" si="18"/>
        <v>925.54706578572518</v>
      </c>
      <c r="U53" s="72">
        <f t="shared" si="19"/>
        <v>31067.314096304057</v>
      </c>
      <c r="V53" s="72">
        <f t="shared" si="6"/>
        <v>2971.4260377358487</v>
      </c>
      <c r="W53" s="72">
        <f t="shared" si="20"/>
        <v>38628.538490566032</v>
      </c>
      <c r="X53" s="72">
        <f t="shared" si="21"/>
        <v>118857.0415094339</v>
      </c>
    </row>
    <row r="54" spans="5:27" x14ac:dyDescent="0.25">
      <c r="E54" s="1"/>
      <c r="F54" s="1"/>
      <c r="G54" s="1"/>
      <c r="H54" s="1"/>
      <c r="I54" s="1"/>
      <c r="J54" s="1"/>
      <c r="K54" s="1"/>
      <c r="L54" s="1"/>
      <c r="M54" s="1"/>
      <c r="O54" s="70">
        <v>45444</v>
      </c>
      <c r="P54" s="75">
        <v>32077</v>
      </c>
      <c r="Q54" s="71">
        <f t="shared" si="0"/>
        <v>84.140642344156831</v>
      </c>
      <c r="R54" s="71">
        <f>P54-Q54+S54</f>
        <v>31067.312291870116</v>
      </c>
      <c r="S54" s="71">
        <f>-SUM(S43:S53)</f>
        <v>-925.54706578572518</v>
      </c>
      <c r="T54" s="71">
        <f t="shared" si="18"/>
        <v>0</v>
      </c>
      <c r="U54" s="72">
        <f t="shared" si="19"/>
        <v>1.8044339412881527E-3</v>
      </c>
      <c r="V54" s="72">
        <f t="shared" si="6"/>
        <v>2971.4260377358487</v>
      </c>
      <c r="W54" s="72">
        <f t="shared" si="20"/>
        <v>35657.112452830181</v>
      </c>
      <c r="X54" s="72">
        <f t="shared" si="21"/>
        <v>121828.46754716974</v>
      </c>
      <c r="AA54" s="104">
        <f>SUM(V43:V54)</f>
        <v>35657.112452830181</v>
      </c>
    </row>
    <row r="55" spans="5:27" x14ac:dyDescent="0.25">
      <c r="E55" s="1"/>
      <c r="F55" s="1"/>
      <c r="M55" s="1"/>
      <c r="O55" s="70">
        <v>45474</v>
      </c>
      <c r="P55" s="71">
        <v>0</v>
      </c>
      <c r="Q55" s="71">
        <f t="shared" si="0"/>
        <v>4.8870085909887466E-6</v>
      </c>
      <c r="R55" s="71">
        <v>0</v>
      </c>
      <c r="S55" s="71">
        <f t="shared" si="17"/>
        <v>4.8870085909887466E-6</v>
      </c>
      <c r="T55" s="71">
        <f t="shared" si="18"/>
        <v>4.8870085909887466E-6</v>
      </c>
      <c r="U55" s="72">
        <f t="shared" si="19"/>
        <v>1.8044339412881527E-3</v>
      </c>
      <c r="V55" s="72">
        <f t="shared" si="6"/>
        <v>2971.4260377358487</v>
      </c>
      <c r="W55" s="72">
        <f t="shared" si="20"/>
        <v>32685.686415094333</v>
      </c>
      <c r="X55" s="72">
        <f t="shared" si="21"/>
        <v>124799.89358490559</v>
      </c>
    </row>
    <row r="56" spans="5:27" x14ac:dyDescent="0.25">
      <c r="E56" s="1"/>
      <c r="F56" s="1"/>
      <c r="G56" s="1"/>
      <c r="H56" s="1"/>
      <c r="I56" s="1"/>
      <c r="J56" s="1"/>
      <c r="K56" s="1"/>
      <c r="L56" s="1"/>
      <c r="M56" s="1"/>
      <c r="O56" s="70">
        <v>45505</v>
      </c>
      <c r="P56" s="71">
        <v>0</v>
      </c>
      <c r="Q56" s="71">
        <f t="shared" si="0"/>
        <v>4.8870085909887466E-6</v>
      </c>
      <c r="R56" s="71">
        <v>0</v>
      </c>
      <c r="S56" s="71">
        <f t="shared" si="17"/>
        <v>4.8870085909887466E-6</v>
      </c>
      <c r="T56" s="71">
        <f t="shared" si="18"/>
        <v>9.7740171819774933E-6</v>
      </c>
      <c r="U56" s="72">
        <f t="shared" si="19"/>
        <v>1.8044339412881527E-3</v>
      </c>
      <c r="V56" s="72">
        <f t="shared" si="6"/>
        <v>2971.4260377358487</v>
      </c>
      <c r="W56" s="72">
        <f t="shared" si="20"/>
        <v>29714.260377358485</v>
      </c>
      <c r="X56" s="72">
        <f t="shared" si="21"/>
        <v>127771.31962264143</v>
      </c>
    </row>
    <row r="57" spans="5:27" x14ac:dyDescent="0.25">
      <c r="E57" s="1"/>
      <c r="F57" s="1"/>
      <c r="M57" s="1"/>
      <c r="O57" s="70">
        <v>45536</v>
      </c>
      <c r="P57" s="71">
        <v>0</v>
      </c>
      <c r="Q57" s="71">
        <f t="shared" si="0"/>
        <v>4.8870085909887466E-6</v>
      </c>
      <c r="R57" s="71">
        <v>0</v>
      </c>
      <c r="S57" s="71">
        <f t="shared" si="17"/>
        <v>4.8870085909887466E-6</v>
      </c>
      <c r="T57" s="71">
        <f t="shared" si="18"/>
        <v>1.4661025772966241E-5</v>
      </c>
      <c r="U57" s="72">
        <f t="shared" si="19"/>
        <v>1.8044339412881527E-3</v>
      </c>
      <c r="V57" s="72">
        <f t="shared" si="6"/>
        <v>2971.4260377358487</v>
      </c>
      <c r="W57" s="72">
        <f t="shared" si="20"/>
        <v>26742.834339622637</v>
      </c>
      <c r="X57" s="72">
        <f t="shared" si="21"/>
        <v>130742.74566037727</v>
      </c>
      <c r="Y57" s="1"/>
    </row>
    <row r="58" spans="5:27" x14ac:dyDescent="0.25">
      <c r="E58" s="1"/>
      <c r="F58" s="1"/>
      <c r="G58" s="1"/>
      <c r="H58" s="1"/>
      <c r="I58" s="1"/>
      <c r="J58" s="1"/>
      <c r="K58" s="1"/>
      <c r="L58" s="1"/>
      <c r="M58" s="1"/>
      <c r="O58" s="70">
        <v>45566</v>
      </c>
      <c r="P58" s="71">
        <v>0</v>
      </c>
      <c r="Q58" s="71">
        <f t="shared" si="0"/>
        <v>4.8870085909887466E-6</v>
      </c>
      <c r="R58" s="71">
        <v>0</v>
      </c>
      <c r="S58" s="71">
        <f t="shared" si="17"/>
        <v>4.8870085909887466E-6</v>
      </c>
      <c r="T58" s="71">
        <f t="shared" si="18"/>
        <v>1.9548034363954987E-5</v>
      </c>
      <c r="U58" s="72">
        <f t="shared" si="19"/>
        <v>1.8044339412881527E-3</v>
      </c>
      <c r="V58" s="72">
        <f t="shared" si="6"/>
        <v>2971.4260377358487</v>
      </c>
      <c r="W58" s="72">
        <f t="shared" si="20"/>
        <v>23771.40830188679</v>
      </c>
      <c r="X58" s="72">
        <f t="shared" si="21"/>
        <v>133714.17169811312</v>
      </c>
      <c r="Y58" s="1"/>
    </row>
    <row r="59" spans="5:27" x14ac:dyDescent="0.25">
      <c r="E59" s="1"/>
      <c r="F59" s="1"/>
      <c r="G59" s="1"/>
      <c r="H59" s="1"/>
      <c r="I59" s="1"/>
      <c r="J59" s="1"/>
      <c r="K59" s="1"/>
      <c r="L59" s="1"/>
      <c r="M59" s="1"/>
      <c r="O59" s="70">
        <v>45597</v>
      </c>
      <c r="P59" s="71">
        <v>0</v>
      </c>
      <c r="Q59" s="71">
        <f t="shared" si="0"/>
        <v>4.8870085909887466E-6</v>
      </c>
      <c r="R59" s="71">
        <v>0</v>
      </c>
      <c r="S59" s="71">
        <f t="shared" si="17"/>
        <v>4.8870085909887466E-6</v>
      </c>
      <c r="T59" s="71">
        <f t="shared" si="18"/>
        <v>2.4435042954943732E-5</v>
      </c>
      <c r="U59" s="72">
        <f t="shared" si="19"/>
        <v>1.8044339412881527E-3</v>
      </c>
      <c r="V59" s="72">
        <f t="shared" si="6"/>
        <v>2971.4260377358487</v>
      </c>
      <c r="W59" s="72">
        <f t="shared" si="20"/>
        <v>20799.982264150942</v>
      </c>
      <c r="X59" s="72">
        <f t="shared" si="21"/>
        <v>136685.59773584898</v>
      </c>
    </row>
    <row r="60" spans="5:27" x14ac:dyDescent="0.25">
      <c r="E60" s="1"/>
      <c r="F60" s="1"/>
      <c r="G60" s="1"/>
      <c r="H60" s="1"/>
      <c r="I60" s="1"/>
      <c r="J60" s="1"/>
      <c r="K60" s="1"/>
      <c r="L60" s="1"/>
      <c r="M60" s="1"/>
      <c r="O60" s="70">
        <v>45627</v>
      </c>
      <c r="P60" s="71">
        <v>0</v>
      </c>
      <c r="Q60" s="71">
        <f t="shared" si="0"/>
        <v>4.8870085909887466E-6</v>
      </c>
      <c r="R60" s="71">
        <v>0</v>
      </c>
      <c r="S60" s="71">
        <f t="shared" si="17"/>
        <v>4.8870085909887466E-6</v>
      </c>
      <c r="T60" s="71">
        <f t="shared" si="18"/>
        <v>2.9322051545932478E-5</v>
      </c>
      <c r="U60" s="72">
        <f t="shared" si="19"/>
        <v>1.8044339412881527E-3</v>
      </c>
      <c r="V60" s="72">
        <f t="shared" si="6"/>
        <v>2971.4260377358487</v>
      </c>
      <c r="W60" s="72">
        <f t="shared" si="20"/>
        <v>17828.556226415094</v>
      </c>
      <c r="X60" s="72">
        <f t="shared" si="21"/>
        <v>139657.02377358483</v>
      </c>
    </row>
    <row r="61" spans="5:27" x14ac:dyDescent="0.25">
      <c r="E61" s="1"/>
      <c r="F61" s="1"/>
      <c r="M61" s="1"/>
      <c r="O61" s="70">
        <v>45658</v>
      </c>
      <c r="P61" s="71">
        <v>0</v>
      </c>
      <c r="Q61" s="71">
        <f t="shared" si="0"/>
        <v>4.8870085909887466E-6</v>
      </c>
      <c r="R61" s="71">
        <v>0</v>
      </c>
      <c r="S61" s="71">
        <f t="shared" si="17"/>
        <v>4.8870085909887466E-6</v>
      </c>
      <c r="T61" s="71">
        <f t="shared" si="18"/>
        <v>3.4209060136921224E-5</v>
      </c>
      <c r="U61" s="72">
        <f t="shared" si="19"/>
        <v>1.8044339412881527E-3</v>
      </c>
      <c r="V61" s="72">
        <f t="shared" si="6"/>
        <v>2971.4260377358487</v>
      </c>
      <c r="W61" s="72">
        <f t="shared" si="20"/>
        <v>14857.130188679246</v>
      </c>
      <c r="X61" s="72">
        <f t="shared" si="21"/>
        <v>142628.44981132069</v>
      </c>
    </row>
    <row r="62" spans="5:27" x14ac:dyDescent="0.25">
      <c r="E62" s="1"/>
      <c r="F62" s="1"/>
      <c r="G62" s="1"/>
      <c r="H62" s="1"/>
      <c r="I62" s="1"/>
      <c r="J62" s="1"/>
      <c r="K62" s="1"/>
      <c r="L62" s="1"/>
      <c r="M62" s="1"/>
      <c r="O62" s="70">
        <v>45689</v>
      </c>
      <c r="P62" s="71">
        <v>0</v>
      </c>
      <c r="Q62" s="71">
        <f t="shared" si="0"/>
        <v>4.8870085909887466E-6</v>
      </c>
      <c r="R62" s="71">
        <v>0</v>
      </c>
      <c r="S62" s="71">
        <f t="shared" si="17"/>
        <v>4.8870085909887466E-6</v>
      </c>
      <c r="T62" s="71">
        <f t="shared" si="18"/>
        <v>3.9096068727909973E-5</v>
      </c>
      <c r="U62" s="72">
        <f t="shared" si="19"/>
        <v>1.8044339412881527E-3</v>
      </c>
      <c r="V62" s="72">
        <f t="shared" si="6"/>
        <v>2971.4260377358487</v>
      </c>
      <c r="W62" s="72">
        <f t="shared" si="20"/>
        <v>11885.704150943398</v>
      </c>
      <c r="X62" s="72">
        <f t="shared" si="21"/>
        <v>145599.87584905655</v>
      </c>
    </row>
    <row r="63" spans="5:27" x14ac:dyDescent="0.25">
      <c r="E63" s="1"/>
      <c r="F63" s="1"/>
      <c r="M63" s="1"/>
      <c r="O63" s="70">
        <v>45717</v>
      </c>
      <c r="P63" s="71">
        <v>0</v>
      </c>
      <c r="Q63" s="71">
        <f t="shared" si="0"/>
        <v>4.8870085909887466E-6</v>
      </c>
      <c r="R63" s="71">
        <v>0</v>
      </c>
      <c r="S63" s="71">
        <f t="shared" si="17"/>
        <v>4.8870085909887466E-6</v>
      </c>
      <c r="T63" s="71">
        <f t="shared" si="18"/>
        <v>4.3983077318898722E-5</v>
      </c>
      <c r="U63" s="72">
        <f t="shared" si="19"/>
        <v>1.8044339412881527E-3</v>
      </c>
      <c r="V63" s="72">
        <f t="shared" si="6"/>
        <v>2971.4260377358487</v>
      </c>
      <c r="W63" s="72">
        <f t="shared" si="20"/>
        <v>8914.2781132075506</v>
      </c>
      <c r="X63" s="72">
        <f t="shared" si="21"/>
        <v>148571.30188679241</v>
      </c>
      <c r="Z63" s="1"/>
    </row>
    <row r="64" spans="5:27" x14ac:dyDescent="0.25">
      <c r="E64" s="1"/>
      <c r="F64" s="1"/>
      <c r="G64" s="1"/>
      <c r="H64" s="1"/>
      <c r="I64" s="1"/>
      <c r="J64" s="1"/>
      <c r="K64" s="1"/>
      <c r="L64" s="1"/>
      <c r="M64" s="1"/>
      <c r="O64" s="70">
        <v>45748</v>
      </c>
      <c r="P64" s="71">
        <v>0</v>
      </c>
      <c r="Q64" s="71">
        <f t="shared" si="0"/>
        <v>4.8870085909887466E-6</v>
      </c>
      <c r="R64" s="71">
        <v>0</v>
      </c>
      <c r="S64" s="71">
        <f t="shared" si="17"/>
        <v>4.8870085909887466E-6</v>
      </c>
      <c r="T64" s="71">
        <f t="shared" si="18"/>
        <v>4.8870085909887471E-5</v>
      </c>
      <c r="U64" s="72">
        <f t="shared" si="19"/>
        <v>1.8044339412881527E-3</v>
      </c>
      <c r="V64" s="72">
        <f t="shared" si="6"/>
        <v>2971.4260377358487</v>
      </c>
      <c r="W64" s="72">
        <f t="shared" si="20"/>
        <v>5942.8520754717019</v>
      </c>
      <c r="X64" s="72">
        <f t="shared" si="21"/>
        <v>151542.72792452827</v>
      </c>
    </row>
    <row r="65" spans="6:27" x14ac:dyDescent="0.25">
      <c r="F65" s="1"/>
      <c r="M65" s="1"/>
      <c r="O65" s="70">
        <v>45778</v>
      </c>
      <c r="P65" s="71">
        <v>0</v>
      </c>
      <c r="Q65" s="71">
        <f t="shared" si="0"/>
        <v>4.8870085909887466E-6</v>
      </c>
      <c r="R65" s="71">
        <v>0</v>
      </c>
      <c r="S65" s="71">
        <f t="shared" si="17"/>
        <v>4.8870085909887466E-6</v>
      </c>
      <c r="T65" s="71">
        <f t="shared" si="18"/>
        <v>5.3757094500876221E-5</v>
      </c>
      <c r="U65" s="72">
        <f t="shared" si="19"/>
        <v>1.8044339412881527E-3</v>
      </c>
      <c r="V65" s="72">
        <f t="shared" si="6"/>
        <v>2971.4260377358487</v>
      </c>
      <c r="W65" s="72">
        <f t="shared" si="20"/>
        <v>2971.4260377358532</v>
      </c>
      <c r="X65" s="72">
        <f t="shared" si="21"/>
        <v>154514.15396226413</v>
      </c>
      <c r="Z65" s="1"/>
    </row>
    <row r="66" spans="6:27" x14ac:dyDescent="0.25">
      <c r="O66" s="70">
        <v>45809</v>
      </c>
      <c r="P66" s="71">
        <v>0</v>
      </c>
      <c r="Q66" s="71">
        <f t="shared" si="0"/>
        <v>4.8870085909887466E-6</v>
      </c>
      <c r="R66" s="71">
        <v>0</v>
      </c>
      <c r="S66" s="71">
        <f t="shared" si="17"/>
        <v>4.8870085909887466E-6</v>
      </c>
      <c r="T66" s="71">
        <f t="shared" si="18"/>
        <v>5.864410309186497E-5</v>
      </c>
      <c r="U66" s="72">
        <f t="shared" si="19"/>
        <v>1.8044339412881527E-3</v>
      </c>
      <c r="V66" s="72">
        <f t="shared" si="6"/>
        <v>2971.4260377358487</v>
      </c>
      <c r="W66" s="72">
        <f t="shared" si="20"/>
        <v>4.5474735088646412E-12</v>
      </c>
      <c r="X66" s="72">
        <f t="shared" si="21"/>
        <v>157485.57999999999</v>
      </c>
      <c r="AA66" s="138">
        <f>SUM(V55:V66)</f>
        <v>35657.112452830181</v>
      </c>
    </row>
    <row r="67" spans="6:27" x14ac:dyDescent="0.25">
      <c r="O67" s="70"/>
      <c r="P67" s="71"/>
      <c r="Q67" s="71"/>
      <c r="R67" s="71"/>
      <c r="S67" s="71"/>
      <c r="T67" s="71"/>
      <c r="U67" s="72"/>
      <c r="V67" s="72"/>
      <c r="W67" s="72"/>
      <c r="X67" s="72"/>
    </row>
    <row r="68" spans="6:27" x14ac:dyDescent="0.25">
      <c r="O68" s="44"/>
      <c r="P68" s="40"/>
      <c r="Q68" s="71">
        <f>SUM(Q6:Q67)</f>
        <v>9498.8218630780448</v>
      </c>
      <c r="R68" s="71">
        <f>SUM(R6:R67)</f>
        <v>141812.17819556606</v>
      </c>
      <c r="S68" s="40"/>
      <c r="T68" s="40"/>
      <c r="U68" s="40"/>
      <c r="V68" s="71">
        <f>SUM(V6:V67)</f>
        <v>157485.57999999999</v>
      </c>
      <c r="W68" s="40"/>
      <c r="X68" s="40"/>
      <c r="AA68" s="139">
        <f>SUM(AA66,AA54,AA42,AA30,AA18)</f>
        <v>157485.57999999996</v>
      </c>
    </row>
    <row r="69" spans="6:27" ht="15.75" thickBot="1" x14ac:dyDescent="0.3">
      <c r="Q69" s="84"/>
      <c r="Y69" s="1"/>
    </row>
    <row r="70" spans="6:27" x14ac:dyDescent="0.25">
      <c r="P70" t="s">
        <v>152</v>
      </c>
      <c r="R70" s="84">
        <f>SUM(P6:P66)</f>
        <v>151311</v>
      </c>
      <c r="U70" s="85" t="s">
        <v>176</v>
      </c>
      <c r="V70" s="86"/>
      <c r="W70" s="87"/>
      <c r="Y70" s="1"/>
      <c r="AA70" s="1"/>
    </row>
    <row r="71" spans="6:27" ht="15.75" thickBot="1" x14ac:dyDescent="0.3">
      <c r="U71" s="88" t="s">
        <v>245</v>
      </c>
      <c r="V71" s="89"/>
      <c r="W71" s="90">
        <f>P54-Q54+S54</f>
        <v>31067.312291870116</v>
      </c>
    </row>
    <row r="72" spans="6:27" x14ac:dyDescent="0.25">
      <c r="P72" t="s">
        <v>128</v>
      </c>
      <c r="R72" s="1">
        <f>U5</f>
        <v>141812.18</v>
      </c>
    </row>
    <row r="74" spans="6:27" x14ac:dyDescent="0.25">
      <c r="P74" t="s">
        <v>153</v>
      </c>
      <c r="Z74" s="1"/>
    </row>
    <row r="75" spans="6:27" x14ac:dyDescent="0.25">
      <c r="P75" t="s">
        <v>155</v>
      </c>
      <c r="R75" s="1">
        <f>R70-R72</f>
        <v>9498.820000000007</v>
      </c>
    </row>
    <row r="76" spans="6:27" x14ac:dyDescent="0.25">
      <c r="O76" s="98"/>
      <c r="P76" s="1"/>
      <c r="Q76" s="1"/>
      <c r="R76" s="1"/>
      <c r="S76" s="1"/>
      <c r="U76" s="1"/>
      <c r="V76" s="1"/>
      <c r="Z76" s="1"/>
    </row>
    <row r="77" spans="6:27" x14ac:dyDescent="0.25">
      <c r="O77" s="98"/>
      <c r="P77" s="1"/>
      <c r="Q77" s="1"/>
      <c r="R77" s="1"/>
      <c r="S77" s="1"/>
      <c r="U77" s="1"/>
      <c r="V77" s="1"/>
    </row>
    <row r="78" spans="6:27" x14ac:dyDescent="0.25">
      <c r="O78" s="98"/>
      <c r="P78" s="1"/>
      <c r="Q78" s="1"/>
      <c r="R78" s="1"/>
      <c r="S78" s="1"/>
      <c r="U78" s="1"/>
      <c r="V78" s="1"/>
    </row>
    <row r="79" spans="6:27" x14ac:dyDescent="0.25">
      <c r="O79" s="98"/>
      <c r="P79" s="1"/>
      <c r="Q79" s="1"/>
      <c r="R79" s="1"/>
      <c r="S79" s="1"/>
      <c r="U79" s="1"/>
      <c r="V79" s="1"/>
    </row>
    <row r="80" spans="6:27" x14ac:dyDescent="0.25">
      <c r="O80" s="98"/>
      <c r="P80" s="1"/>
      <c r="Q80" s="1"/>
      <c r="R80" s="1"/>
      <c r="S80" s="1"/>
      <c r="U80" s="1"/>
      <c r="V80" s="1"/>
    </row>
    <row r="81" spans="15:24" x14ac:dyDescent="0.25">
      <c r="O81" s="98"/>
      <c r="P81" s="1"/>
      <c r="Q81" s="1"/>
      <c r="R81" s="1"/>
      <c r="S81" s="1"/>
      <c r="U81" s="1"/>
      <c r="V81" s="1"/>
    </row>
    <row r="82" spans="15:24" x14ac:dyDescent="0.25">
      <c r="O82" s="98"/>
      <c r="P82" s="1"/>
      <c r="Q82" s="1"/>
      <c r="R82" s="1"/>
      <c r="S82" s="1"/>
      <c r="U82" s="1"/>
      <c r="V82" s="1"/>
    </row>
    <row r="83" spans="15:24" x14ac:dyDescent="0.25">
      <c r="O83" s="98"/>
      <c r="P83" s="1"/>
      <c r="Q83" s="1"/>
      <c r="R83" s="1"/>
      <c r="S83" s="1"/>
      <c r="U83" s="1"/>
      <c r="V83" s="1"/>
      <c r="X83" s="1"/>
    </row>
    <row r="84" spans="15:24" x14ac:dyDescent="0.25">
      <c r="O84" s="98"/>
      <c r="P84" s="1"/>
      <c r="Q84" s="1"/>
      <c r="R84" s="1"/>
      <c r="S84" s="1"/>
      <c r="U84" s="1"/>
      <c r="V84" s="1"/>
      <c r="X84" s="1"/>
    </row>
    <row r="85" spans="15:24" x14ac:dyDescent="0.25">
      <c r="O85" s="98"/>
      <c r="P85" s="1"/>
      <c r="Q85" s="1"/>
      <c r="R85" s="1"/>
      <c r="S85" s="1"/>
      <c r="U85" s="1"/>
      <c r="V85" s="1"/>
    </row>
    <row r="86" spans="15:24" x14ac:dyDescent="0.25">
      <c r="O86" s="98"/>
      <c r="P86" s="1"/>
      <c r="Q86" s="1"/>
      <c r="R86" s="1"/>
      <c r="S86" s="1"/>
      <c r="U86" s="1"/>
      <c r="V86" s="1"/>
    </row>
    <row r="87" spans="15:24" x14ac:dyDescent="0.25">
      <c r="O87" s="98"/>
      <c r="P87" s="1"/>
      <c r="Q87" s="1"/>
      <c r="R87" s="1"/>
      <c r="S87" s="1"/>
      <c r="U87" s="1"/>
      <c r="V87" s="1"/>
    </row>
    <row r="88" spans="15:24" x14ac:dyDescent="0.25">
      <c r="O88" s="98"/>
      <c r="P88" s="1"/>
      <c r="Q88" s="1"/>
      <c r="R88" s="1"/>
      <c r="S88" s="1"/>
      <c r="U88" s="1"/>
      <c r="V88" s="1"/>
    </row>
    <row r="89" spans="15:24" x14ac:dyDescent="0.25">
      <c r="O89" s="98"/>
      <c r="P89" s="1"/>
      <c r="Q89" s="1"/>
      <c r="R89" s="1"/>
      <c r="S89" s="1"/>
      <c r="U89" s="1"/>
      <c r="V89" s="1"/>
      <c r="X89" s="1"/>
    </row>
    <row r="90" spans="15:24" x14ac:dyDescent="0.25">
      <c r="O90" s="98"/>
      <c r="P90" s="1"/>
      <c r="Q90" s="1"/>
      <c r="R90" s="1"/>
      <c r="S90" s="1"/>
      <c r="U90" s="1"/>
      <c r="V90" s="1"/>
      <c r="X90" s="1"/>
    </row>
    <row r="92" spans="15:24" x14ac:dyDescent="0.25">
      <c r="O92" s="99"/>
      <c r="P92" s="100"/>
      <c r="Q92" s="100"/>
      <c r="R92" s="100"/>
      <c r="U92" s="1"/>
      <c r="V92" s="1"/>
    </row>
    <row r="94" spans="15:24" x14ac:dyDescent="0.25">
      <c r="U94" s="1"/>
      <c r="V94" s="1"/>
    </row>
  </sheetData>
  <mergeCells count="5">
    <mergeCell ref="O5:P5"/>
    <mergeCell ref="L16:M16"/>
    <mergeCell ref="L17:M17"/>
    <mergeCell ref="L19:M19"/>
    <mergeCell ref="Z13:AA1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1BA1-B99E-4926-9DD8-B02D4B8EC782}">
  <dimension ref="A2:L45"/>
  <sheetViews>
    <sheetView topLeftCell="A6" workbookViewId="0">
      <selection activeCell="A14" sqref="A14"/>
    </sheetView>
  </sheetViews>
  <sheetFormatPr defaultRowHeight="15" x14ac:dyDescent="0.25"/>
  <cols>
    <col min="1" max="1" width="36.85546875" customWidth="1"/>
    <col min="2" max="2" width="7" customWidth="1"/>
    <col min="3" max="3" width="2.7109375" customWidth="1"/>
    <col min="4" max="4" width="14.5703125" bestFit="1" customWidth="1"/>
    <col min="5" max="5" width="3.85546875" customWidth="1"/>
    <col min="6" max="6" width="2.85546875" customWidth="1"/>
    <col min="7" max="7" width="10.7109375" bestFit="1" customWidth="1"/>
  </cols>
  <sheetData>
    <row r="2" spans="1:12" ht="15.75" x14ac:dyDescent="0.25">
      <c r="A2" s="130" t="s">
        <v>215</v>
      </c>
      <c r="B2" s="130"/>
    </row>
    <row r="3" spans="1:12" x14ac:dyDescent="0.25">
      <c r="A3" s="2"/>
    </row>
    <row r="5" spans="1:12" x14ac:dyDescent="0.25">
      <c r="A5" s="3" t="s">
        <v>228</v>
      </c>
      <c r="G5" t="s">
        <v>48</v>
      </c>
    </row>
    <row r="6" spans="1:12" x14ac:dyDescent="0.25">
      <c r="G6">
        <v>2021</v>
      </c>
      <c r="H6">
        <v>2022</v>
      </c>
      <c r="I6">
        <v>2023</v>
      </c>
      <c r="J6">
        <v>2024</v>
      </c>
      <c r="K6">
        <v>2025</v>
      </c>
      <c r="L6">
        <v>2026</v>
      </c>
    </row>
    <row r="7" spans="1:12" x14ac:dyDescent="0.25">
      <c r="A7" s="4" t="s">
        <v>234</v>
      </c>
      <c r="G7" t="s">
        <v>49</v>
      </c>
      <c r="L7" t="s">
        <v>49</v>
      </c>
    </row>
    <row r="8" spans="1:12" x14ac:dyDescent="0.25">
      <c r="A8" s="4"/>
      <c r="G8" t="s">
        <v>50</v>
      </c>
      <c r="L8" t="s">
        <v>50</v>
      </c>
    </row>
    <row r="9" spans="1:12" x14ac:dyDescent="0.25">
      <c r="A9" s="3" t="s">
        <v>107</v>
      </c>
      <c r="D9" s="5"/>
      <c r="G9" t="s">
        <v>51</v>
      </c>
      <c r="L9" t="s">
        <v>51</v>
      </c>
    </row>
    <row r="10" spans="1:12" x14ac:dyDescent="0.25">
      <c r="A10" s="3" t="s">
        <v>108</v>
      </c>
      <c r="D10" s="5"/>
      <c r="G10" t="s">
        <v>52</v>
      </c>
      <c r="L10" t="s">
        <v>52</v>
      </c>
    </row>
    <row r="11" spans="1:12" x14ac:dyDescent="0.25">
      <c r="A11" s="3" t="s">
        <v>109</v>
      </c>
      <c r="D11" s="6"/>
      <c r="G11" t="s">
        <v>54</v>
      </c>
      <c r="L11" t="s">
        <v>54</v>
      </c>
    </row>
    <row r="12" spans="1:12" x14ac:dyDescent="0.25">
      <c r="A12" s="3"/>
      <c r="G12" t="s">
        <v>55</v>
      </c>
      <c r="L12" s="7" t="s">
        <v>55</v>
      </c>
    </row>
    <row r="13" spans="1:12" x14ac:dyDescent="0.25">
      <c r="A13" s="3" t="s">
        <v>110</v>
      </c>
      <c r="B13" t="s">
        <v>56</v>
      </c>
      <c r="G13" s="7" t="s">
        <v>58</v>
      </c>
      <c r="L13" t="s">
        <v>58</v>
      </c>
    </row>
    <row r="14" spans="1:12" x14ac:dyDescent="0.25">
      <c r="A14" s="3" t="s">
        <v>203</v>
      </c>
      <c r="B14" t="s">
        <v>59</v>
      </c>
      <c r="G14" t="s">
        <v>60</v>
      </c>
      <c r="L14" t="s">
        <v>60</v>
      </c>
    </row>
    <row r="15" spans="1:12" x14ac:dyDescent="0.25">
      <c r="A15" s="3" t="s">
        <v>61</v>
      </c>
      <c r="B15" t="s">
        <v>62</v>
      </c>
      <c r="D15" s="8"/>
      <c r="G15" t="s">
        <v>63</v>
      </c>
      <c r="L15" t="s">
        <v>63</v>
      </c>
    </row>
    <row r="16" spans="1:12" x14ac:dyDescent="0.25">
      <c r="A16" s="3" t="s">
        <v>204</v>
      </c>
      <c r="B16" s="2"/>
      <c r="G16" t="s">
        <v>64</v>
      </c>
      <c r="L16" t="s">
        <v>64</v>
      </c>
    </row>
    <row r="17" spans="1:12" x14ac:dyDescent="0.25">
      <c r="A17" s="9" t="s">
        <v>205</v>
      </c>
      <c r="B17" s="2"/>
      <c r="D17" s="10"/>
      <c r="G17" t="s">
        <v>65</v>
      </c>
      <c r="L17" t="s">
        <v>65</v>
      </c>
    </row>
    <row r="18" spans="1:12" x14ac:dyDescent="0.25">
      <c r="G18" t="s">
        <v>66</v>
      </c>
      <c r="L18" t="s">
        <v>66</v>
      </c>
    </row>
    <row r="19" spans="1:12" x14ac:dyDescent="0.25">
      <c r="A19" s="3"/>
      <c r="B19" s="2"/>
      <c r="D19" s="10"/>
    </row>
    <row r="20" spans="1:12" x14ac:dyDescent="0.25">
      <c r="A20" s="9" t="s">
        <v>117</v>
      </c>
      <c r="B20" s="2"/>
      <c r="D20" s="11"/>
      <c r="G20">
        <v>6</v>
      </c>
      <c r="L20">
        <v>6</v>
      </c>
    </row>
    <row r="21" spans="1:12" ht="26.25" x14ac:dyDescent="0.25">
      <c r="A21" s="9" t="s">
        <v>225</v>
      </c>
      <c r="D21" s="1">
        <v>0</v>
      </c>
      <c r="H21">
        <v>12</v>
      </c>
      <c r="I21">
        <v>12</v>
      </c>
      <c r="J21">
        <v>12</v>
      </c>
      <c r="K21">
        <v>12</v>
      </c>
    </row>
    <row r="22" spans="1:12" x14ac:dyDescent="0.25">
      <c r="A22" s="9" t="s">
        <v>226</v>
      </c>
      <c r="B22" s="2"/>
      <c r="D22" s="1">
        <v>0</v>
      </c>
      <c r="L22">
        <f>4*12</f>
        <v>48</v>
      </c>
    </row>
    <row r="23" spans="1:12" ht="39" x14ac:dyDescent="0.25">
      <c r="A23" s="9" t="s">
        <v>233</v>
      </c>
      <c r="B23" s="2"/>
      <c r="D23" s="1">
        <v>0</v>
      </c>
      <c r="L23">
        <v>6</v>
      </c>
    </row>
    <row r="24" spans="1:12" x14ac:dyDescent="0.25">
      <c r="L24">
        <v>6</v>
      </c>
    </row>
    <row r="25" spans="1:12" x14ac:dyDescent="0.25">
      <c r="A25" s="9" t="s">
        <v>216</v>
      </c>
      <c r="D25" s="12">
        <f>SUM(D20:D22)</f>
        <v>0</v>
      </c>
      <c r="L25">
        <f>SUM(L22:L24)</f>
        <v>60</v>
      </c>
    </row>
    <row r="27" spans="1:12" ht="26.25" x14ac:dyDescent="0.25">
      <c r="A27" s="9" t="s">
        <v>217</v>
      </c>
      <c r="D27" s="13">
        <f>D25/60</f>
        <v>0</v>
      </c>
    </row>
    <row r="28" spans="1:12" ht="26.25" x14ac:dyDescent="0.25">
      <c r="A28" s="9" t="s">
        <v>218</v>
      </c>
      <c r="D28" s="14">
        <f>D25/60</f>
        <v>0</v>
      </c>
    </row>
    <row r="29" spans="1:12" ht="26.25" x14ac:dyDescent="0.25">
      <c r="A29" s="9" t="s">
        <v>219</v>
      </c>
      <c r="D29" s="14"/>
    </row>
    <row r="32" spans="1:12" x14ac:dyDescent="0.25">
      <c r="A32" s="15"/>
      <c r="B32" s="15"/>
      <c r="C32" s="16"/>
      <c r="D32" s="131" t="s">
        <v>220</v>
      </c>
    </row>
    <row r="33" spans="1:4" x14ac:dyDescent="0.25">
      <c r="A33" s="15"/>
      <c r="B33" s="15"/>
      <c r="C33" s="16"/>
      <c r="D33" s="131"/>
    </row>
    <row r="34" spans="1:4" x14ac:dyDescent="0.25">
      <c r="A34" s="17" t="s">
        <v>67</v>
      </c>
      <c r="B34" s="3"/>
      <c r="C34" s="16"/>
      <c r="D34" s="132"/>
    </row>
    <row r="35" spans="1:4" x14ac:dyDescent="0.25">
      <c r="A35" s="18"/>
      <c r="B35" s="18"/>
      <c r="C35" s="16"/>
      <c r="D35" s="19"/>
    </row>
    <row r="36" spans="1:4" x14ac:dyDescent="0.25">
      <c r="A36" s="20">
        <v>2021</v>
      </c>
      <c r="B36" s="20"/>
      <c r="C36" s="21" t="s">
        <v>68</v>
      </c>
      <c r="D36" s="22">
        <v>0</v>
      </c>
    </row>
    <row r="37" spans="1:4" x14ac:dyDescent="0.25">
      <c r="A37" s="20">
        <v>2022</v>
      </c>
      <c r="B37" s="20"/>
      <c r="C37" s="21"/>
      <c r="D37" s="22">
        <v>0</v>
      </c>
    </row>
    <row r="38" spans="1:4" x14ac:dyDescent="0.25">
      <c r="A38" s="20">
        <v>2023</v>
      </c>
      <c r="B38" s="20"/>
      <c r="C38" s="21"/>
      <c r="D38" s="22">
        <v>0</v>
      </c>
    </row>
    <row r="39" spans="1:4" x14ac:dyDescent="0.25">
      <c r="A39" s="20">
        <v>2024</v>
      </c>
      <c r="B39" s="20"/>
      <c r="C39" s="21"/>
      <c r="D39" s="22">
        <v>0</v>
      </c>
    </row>
    <row r="40" spans="1:4" x14ac:dyDescent="0.25">
      <c r="A40" s="20">
        <v>2025</v>
      </c>
      <c r="B40" s="20"/>
      <c r="C40" s="21"/>
      <c r="D40" s="22">
        <v>0</v>
      </c>
    </row>
    <row r="41" spans="1:4" x14ac:dyDescent="0.25">
      <c r="A41" s="23" t="s">
        <v>69</v>
      </c>
      <c r="B41" s="23"/>
      <c r="C41" s="21"/>
      <c r="D41" s="22">
        <v>0</v>
      </c>
    </row>
    <row r="42" spans="1:4" x14ac:dyDescent="0.25">
      <c r="A42" s="18"/>
      <c r="B42" s="18"/>
      <c r="C42" s="21"/>
      <c r="D42" s="24"/>
    </row>
    <row r="43" spans="1:4" x14ac:dyDescent="0.25">
      <c r="A43" s="18"/>
      <c r="B43" s="18"/>
      <c r="C43" s="21"/>
      <c r="D43" s="22"/>
    </row>
    <row r="44" spans="1:4" ht="15.75" thickBot="1" x14ac:dyDescent="0.3">
      <c r="A44" s="3" t="s">
        <v>221</v>
      </c>
      <c r="B44" s="3"/>
      <c r="C44" s="21" t="s">
        <v>68</v>
      </c>
      <c r="D44" s="25">
        <f>SUM(D34:D41)</f>
        <v>0</v>
      </c>
    </row>
    <row r="45" spans="1:4" ht="15.75" thickTop="1" x14ac:dyDescent="0.25"/>
  </sheetData>
  <mergeCells count="2">
    <mergeCell ref="A2:B2"/>
    <mergeCell ref="D32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3DBAA-4FAB-4D3A-B47A-BED8A0836253}">
  <dimension ref="A1:AJ86"/>
  <sheetViews>
    <sheetView topLeftCell="A47" zoomScale="90" zoomScaleNormal="90" workbookViewId="0">
      <selection activeCell="A70" sqref="A70"/>
    </sheetView>
  </sheetViews>
  <sheetFormatPr defaultRowHeight="15" x14ac:dyDescent="0.25"/>
  <cols>
    <col min="1" max="6" width="11" customWidth="1"/>
    <col min="7" max="7" width="12.85546875" customWidth="1"/>
    <col min="8" max="8" width="13.28515625" customWidth="1"/>
    <col min="9" max="10" width="15" customWidth="1"/>
    <col min="20" max="20" width="6.7109375" customWidth="1"/>
    <col min="21" max="21" width="2.5703125" customWidth="1"/>
    <col min="36" max="36" width="10.7109375" customWidth="1"/>
  </cols>
  <sheetData>
    <row r="1" spans="1:36" x14ac:dyDescent="0.25">
      <c r="A1" t="s">
        <v>105</v>
      </c>
    </row>
    <row r="3" spans="1:36" ht="60" x14ac:dyDescent="0.25">
      <c r="A3" s="46" t="s">
        <v>0</v>
      </c>
      <c r="B3" s="41" t="s">
        <v>1</v>
      </c>
      <c r="C3" s="45" t="s">
        <v>125</v>
      </c>
      <c r="D3" s="45" t="s">
        <v>29</v>
      </c>
      <c r="E3" s="45" t="s">
        <v>126</v>
      </c>
      <c r="F3" s="45" t="s">
        <v>127</v>
      </c>
      <c r="G3" s="45" t="s">
        <v>128</v>
      </c>
      <c r="H3" s="74" t="s">
        <v>132</v>
      </c>
      <c r="I3" s="74" t="s">
        <v>133</v>
      </c>
      <c r="J3" s="74" t="s">
        <v>134</v>
      </c>
    </row>
    <row r="4" spans="1:36" x14ac:dyDescent="0.25">
      <c r="A4" s="120" t="s">
        <v>246</v>
      </c>
      <c r="B4" s="121"/>
      <c r="C4" s="68"/>
      <c r="D4" s="69"/>
      <c r="E4" s="69"/>
      <c r="F4" s="69"/>
      <c r="G4" s="73">
        <v>0</v>
      </c>
      <c r="H4" s="73"/>
      <c r="I4" s="83">
        <v>0</v>
      </c>
      <c r="J4" s="73"/>
    </row>
    <row r="5" spans="1:36" x14ac:dyDescent="0.25">
      <c r="A5" s="70">
        <v>44743</v>
      </c>
      <c r="B5" s="75"/>
      <c r="C5" s="71">
        <v>0</v>
      </c>
      <c r="D5" s="71">
        <f>B5-C5</f>
        <v>0</v>
      </c>
      <c r="E5" s="71">
        <v>0</v>
      </c>
      <c r="F5" s="71">
        <v>0</v>
      </c>
      <c r="G5" s="72">
        <f>G4-D5</f>
        <v>0</v>
      </c>
      <c r="H5" s="72">
        <f>I$4/36</f>
        <v>0</v>
      </c>
      <c r="I5" s="72">
        <f>I4-H5</f>
        <v>0</v>
      </c>
      <c r="J5" s="72">
        <f>+H5</f>
        <v>0</v>
      </c>
      <c r="M5" t="s">
        <v>6</v>
      </c>
    </row>
    <row r="6" spans="1:36" x14ac:dyDescent="0.25">
      <c r="A6" s="70">
        <v>44774</v>
      </c>
      <c r="B6" s="71">
        <v>0</v>
      </c>
      <c r="C6" s="71">
        <f>G5*0.02/12</f>
        <v>0</v>
      </c>
      <c r="D6" s="71">
        <v>0</v>
      </c>
      <c r="E6" s="71">
        <f>C6</f>
        <v>0</v>
      </c>
      <c r="F6" s="71">
        <f>F5+E6</f>
        <v>0</v>
      </c>
      <c r="G6" s="72">
        <f t="shared" ref="G6:G16" si="0">G5-D6</f>
        <v>0</v>
      </c>
      <c r="H6" s="72">
        <f t="shared" ref="H6:H40" si="1">I$4/36</f>
        <v>0</v>
      </c>
      <c r="I6" s="72">
        <f t="shared" ref="I6:I40" si="2">I5-H6</f>
        <v>0</v>
      </c>
      <c r="J6" s="72">
        <f t="shared" ref="J6:J40" si="3">J5+H6</f>
        <v>0</v>
      </c>
      <c r="M6" t="s">
        <v>261</v>
      </c>
    </row>
    <row r="7" spans="1:36" x14ac:dyDescent="0.25">
      <c r="A7" s="70">
        <v>44805</v>
      </c>
      <c r="B7" s="71">
        <v>0</v>
      </c>
      <c r="C7" s="71">
        <f t="shared" ref="C7:C40" si="4">G6*0.02/12</f>
        <v>0</v>
      </c>
      <c r="D7" s="71">
        <v>0</v>
      </c>
      <c r="E7" s="71">
        <f t="shared" ref="E7:E16" si="5">C7</f>
        <v>0</v>
      </c>
      <c r="F7" s="71">
        <f t="shared" ref="F7:F40" si="6">F6+E7</f>
        <v>0</v>
      </c>
      <c r="G7" s="72">
        <f t="shared" si="0"/>
        <v>0</v>
      </c>
      <c r="H7" s="72">
        <f t="shared" si="1"/>
        <v>0</v>
      </c>
      <c r="I7" s="72">
        <f t="shared" si="2"/>
        <v>0</v>
      </c>
      <c r="J7" s="72">
        <f t="shared" si="3"/>
        <v>0</v>
      </c>
      <c r="M7" t="s">
        <v>262</v>
      </c>
    </row>
    <row r="8" spans="1:36" x14ac:dyDescent="0.25">
      <c r="A8" s="70">
        <v>44835</v>
      </c>
      <c r="B8" s="71">
        <v>0</v>
      </c>
      <c r="C8" s="71">
        <f t="shared" si="4"/>
        <v>0</v>
      </c>
      <c r="D8" s="71">
        <v>0</v>
      </c>
      <c r="E8" s="71">
        <f t="shared" si="5"/>
        <v>0</v>
      </c>
      <c r="F8" s="71">
        <f t="shared" si="6"/>
        <v>0</v>
      </c>
      <c r="G8" s="72">
        <f t="shared" si="0"/>
        <v>0</v>
      </c>
      <c r="H8" s="72">
        <f t="shared" si="1"/>
        <v>0</v>
      </c>
      <c r="I8" s="72">
        <f t="shared" si="2"/>
        <v>0</v>
      </c>
      <c r="J8" s="72">
        <f t="shared" si="3"/>
        <v>0</v>
      </c>
    </row>
    <row r="9" spans="1:36" x14ac:dyDescent="0.25">
      <c r="A9" s="70">
        <v>44866</v>
      </c>
      <c r="B9" s="71">
        <v>0</v>
      </c>
      <c r="C9" s="71">
        <f t="shared" si="4"/>
        <v>0</v>
      </c>
      <c r="D9" s="71">
        <v>0</v>
      </c>
      <c r="E9" s="71">
        <f t="shared" si="5"/>
        <v>0</v>
      </c>
      <c r="F9" s="71">
        <f t="shared" si="6"/>
        <v>0</v>
      </c>
      <c r="G9" s="72">
        <f t="shared" si="0"/>
        <v>0</v>
      </c>
      <c r="H9" s="72">
        <f t="shared" si="1"/>
        <v>0</v>
      </c>
      <c r="I9" s="72">
        <f t="shared" si="2"/>
        <v>0</v>
      </c>
      <c r="J9" s="72">
        <f t="shared" si="3"/>
        <v>0</v>
      </c>
      <c r="M9" t="s">
        <v>7</v>
      </c>
    </row>
    <row r="10" spans="1:36" x14ac:dyDescent="0.25">
      <c r="A10" s="70">
        <v>44896</v>
      </c>
      <c r="B10" s="71">
        <v>0</v>
      </c>
      <c r="C10" s="71">
        <f t="shared" si="4"/>
        <v>0</v>
      </c>
      <c r="D10" s="71">
        <v>0</v>
      </c>
      <c r="E10" s="71">
        <f t="shared" si="5"/>
        <v>0</v>
      </c>
      <c r="F10" s="71">
        <f t="shared" si="6"/>
        <v>0</v>
      </c>
      <c r="G10" s="72">
        <f t="shared" si="0"/>
        <v>0</v>
      </c>
      <c r="H10" s="72">
        <f t="shared" si="1"/>
        <v>0</v>
      </c>
      <c r="I10" s="72">
        <f t="shared" si="2"/>
        <v>0</v>
      </c>
      <c r="J10" s="72">
        <f t="shared" si="3"/>
        <v>0</v>
      </c>
      <c r="M10" t="s">
        <v>131</v>
      </c>
    </row>
    <row r="11" spans="1:36" x14ac:dyDescent="0.25">
      <c r="A11" s="70">
        <v>44927</v>
      </c>
      <c r="B11" s="71">
        <v>0</v>
      </c>
      <c r="C11" s="71">
        <f t="shared" si="4"/>
        <v>0</v>
      </c>
      <c r="D11" s="71">
        <v>0</v>
      </c>
      <c r="E11" s="71">
        <f t="shared" si="5"/>
        <v>0</v>
      </c>
      <c r="F11" s="71">
        <f t="shared" si="6"/>
        <v>0</v>
      </c>
      <c r="G11" s="72">
        <f t="shared" si="0"/>
        <v>0</v>
      </c>
      <c r="H11" s="72">
        <f t="shared" si="1"/>
        <v>0</v>
      </c>
      <c r="I11" s="72">
        <f t="shared" si="2"/>
        <v>0</v>
      </c>
      <c r="J11" s="72">
        <f t="shared" si="3"/>
        <v>0</v>
      </c>
      <c r="M11" t="s">
        <v>157</v>
      </c>
    </row>
    <row r="12" spans="1:36" x14ac:dyDescent="0.25">
      <c r="A12" s="70">
        <v>44958</v>
      </c>
      <c r="B12" s="71">
        <v>0</v>
      </c>
      <c r="C12" s="71">
        <f t="shared" si="4"/>
        <v>0</v>
      </c>
      <c r="D12" s="71">
        <v>0</v>
      </c>
      <c r="E12" s="71">
        <f t="shared" si="5"/>
        <v>0</v>
      </c>
      <c r="F12" s="71">
        <f t="shared" si="6"/>
        <v>0</v>
      </c>
      <c r="G12" s="72">
        <f t="shared" si="0"/>
        <v>0</v>
      </c>
      <c r="H12" s="72">
        <f t="shared" si="1"/>
        <v>0</v>
      </c>
      <c r="I12" s="72">
        <f t="shared" si="2"/>
        <v>0</v>
      </c>
      <c r="J12" s="72">
        <f t="shared" si="3"/>
        <v>0</v>
      </c>
    </row>
    <row r="13" spans="1:36" ht="15.75" thickBot="1" x14ac:dyDescent="0.3">
      <c r="A13" s="70">
        <v>44986</v>
      </c>
      <c r="B13" s="71">
        <v>0</v>
      </c>
      <c r="C13" s="71">
        <f t="shared" si="4"/>
        <v>0</v>
      </c>
      <c r="D13" s="71">
        <v>0</v>
      </c>
      <c r="E13" s="71">
        <f t="shared" si="5"/>
        <v>0</v>
      </c>
      <c r="F13" s="71">
        <f t="shared" si="6"/>
        <v>0</v>
      </c>
      <c r="G13" s="72">
        <f t="shared" si="0"/>
        <v>0</v>
      </c>
      <c r="H13" s="72">
        <f t="shared" si="1"/>
        <v>0</v>
      </c>
      <c r="I13" s="72">
        <f t="shared" si="2"/>
        <v>0</v>
      </c>
      <c r="J13" s="72">
        <f t="shared" si="3"/>
        <v>0</v>
      </c>
      <c r="M13" t="s">
        <v>9</v>
      </c>
    </row>
    <row r="14" spans="1:36" x14ac:dyDescent="0.25">
      <c r="A14" s="70">
        <v>45017</v>
      </c>
      <c r="B14" s="71">
        <v>0</v>
      </c>
      <c r="C14" s="71">
        <f t="shared" si="4"/>
        <v>0</v>
      </c>
      <c r="D14" s="71">
        <v>0</v>
      </c>
      <c r="E14" s="71">
        <f t="shared" si="5"/>
        <v>0</v>
      </c>
      <c r="F14" s="71">
        <f t="shared" si="6"/>
        <v>0</v>
      </c>
      <c r="G14" s="72">
        <f t="shared" si="0"/>
        <v>0</v>
      </c>
      <c r="H14" s="72">
        <f t="shared" si="1"/>
        <v>0</v>
      </c>
      <c r="I14" s="72">
        <f t="shared" si="2"/>
        <v>0</v>
      </c>
      <c r="J14" s="72">
        <f t="shared" si="3"/>
        <v>0</v>
      </c>
      <c r="M14" t="s">
        <v>158</v>
      </c>
      <c r="V14" s="122" t="s">
        <v>143</v>
      </c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4"/>
    </row>
    <row r="15" spans="1:36" x14ac:dyDescent="0.25">
      <c r="A15" s="70">
        <v>45047</v>
      </c>
      <c r="B15" s="71">
        <v>0</v>
      </c>
      <c r="C15" s="71">
        <f t="shared" si="4"/>
        <v>0</v>
      </c>
      <c r="D15" s="71">
        <v>0</v>
      </c>
      <c r="E15" s="71">
        <f t="shared" si="5"/>
        <v>0</v>
      </c>
      <c r="F15" s="71">
        <f t="shared" si="6"/>
        <v>0</v>
      </c>
      <c r="G15" s="72">
        <f t="shared" si="0"/>
        <v>0</v>
      </c>
      <c r="H15" s="72">
        <f t="shared" si="1"/>
        <v>0</v>
      </c>
      <c r="I15" s="72">
        <f t="shared" si="2"/>
        <v>0</v>
      </c>
      <c r="J15" s="72">
        <f t="shared" si="3"/>
        <v>0</v>
      </c>
      <c r="M15" t="s">
        <v>30</v>
      </c>
      <c r="V15" s="125" t="s">
        <v>137</v>
      </c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7"/>
    </row>
    <row r="16" spans="1:36" x14ac:dyDescent="0.25">
      <c r="A16" s="70">
        <v>45078</v>
      </c>
      <c r="B16" s="71">
        <v>0</v>
      </c>
      <c r="C16" s="71">
        <f t="shared" si="4"/>
        <v>0</v>
      </c>
      <c r="D16" s="71">
        <v>0</v>
      </c>
      <c r="E16" s="71">
        <f t="shared" si="5"/>
        <v>0</v>
      </c>
      <c r="F16" s="71">
        <f t="shared" si="6"/>
        <v>0</v>
      </c>
      <c r="G16" s="72">
        <f t="shared" si="0"/>
        <v>0</v>
      </c>
      <c r="H16" s="72">
        <f t="shared" si="1"/>
        <v>0</v>
      </c>
      <c r="I16" s="72">
        <f t="shared" si="2"/>
        <v>0</v>
      </c>
      <c r="J16" s="72">
        <f t="shared" si="3"/>
        <v>0</v>
      </c>
      <c r="M16" t="s">
        <v>31</v>
      </c>
      <c r="V16" s="125" t="s">
        <v>138</v>
      </c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7"/>
    </row>
    <row r="17" spans="1:36" x14ac:dyDescent="0.25">
      <c r="A17" s="70">
        <v>45108</v>
      </c>
      <c r="B17" s="75"/>
      <c r="C17" s="71">
        <f t="shared" si="4"/>
        <v>0</v>
      </c>
      <c r="D17" s="71">
        <f>B17+E17-C17</f>
        <v>0</v>
      </c>
      <c r="E17" s="71">
        <f>-SUM(E5:E16)</f>
        <v>0</v>
      </c>
      <c r="F17" s="71">
        <f t="shared" si="6"/>
        <v>0</v>
      </c>
      <c r="G17" s="72">
        <f>G16-D17</f>
        <v>0</v>
      </c>
      <c r="H17" s="72">
        <f t="shared" si="1"/>
        <v>0</v>
      </c>
      <c r="I17" s="72">
        <f t="shared" si="2"/>
        <v>0</v>
      </c>
      <c r="J17" s="72">
        <f t="shared" si="3"/>
        <v>0</v>
      </c>
      <c r="M17" t="s">
        <v>32</v>
      </c>
      <c r="V17" s="125" t="s">
        <v>139</v>
      </c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</row>
    <row r="18" spans="1:36" ht="15.75" thickBot="1" x14ac:dyDescent="0.3">
      <c r="A18" s="70">
        <v>45139</v>
      </c>
      <c r="B18" s="71">
        <v>0</v>
      </c>
      <c r="C18" s="71">
        <f t="shared" si="4"/>
        <v>0</v>
      </c>
      <c r="D18" s="71">
        <v>0</v>
      </c>
      <c r="E18" s="71">
        <f t="shared" ref="E18:E40" si="7">C18</f>
        <v>0</v>
      </c>
      <c r="F18" s="71">
        <f t="shared" si="6"/>
        <v>0</v>
      </c>
      <c r="G18" s="72">
        <f t="shared" ref="G18:G40" si="8">G17-D18</f>
        <v>0</v>
      </c>
      <c r="H18" s="72">
        <f t="shared" si="1"/>
        <v>0</v>
      </c>
      <c r="I18" s="72">
        <f t="shared" si="2"/>
        <v>0</v>
      </c>
      <c r="J18" s="72">
        <f t="shared" si="3"/>
        <v>0</v>
      </c>
      <c r="M18" t="s">
        <v>33</v>
      </c>
      <c r="V18" s="128" t="s">
        <v>140</v>
      </c>
      <c r="W18" s="129"/>
      <c r="X18" s="129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1:36" x14ac:dyDescent="0.25">
      <c r="A19" s="70">
        <v>45170</v>
      </c>
      <c r="B19" s="71">
        <v>0</v>
      </c>
      <c r="C19" s="71">
        <f t="shared" si="4"/>
        <v>0</v>
      </c>
      <c r="D19" s="71">
        <v>0</v>
      </c>
      <c r="E19" s="71">
        <f t="shared" si="7"/>
        <v>0</v>
      </c>
      <c r="F19" s="71">
        <f t="shared" si="6"/>
        <v>0</v>
      </c>
      <c r="G19" s="72">
        <f t="shared" si="8"/>
        <v>0</v>
      </c>
      <c r="H19" s="72">
        <f t="shared" si="1"/>
        <v>0</v>
      </c>
      <c r="I19" s="72">
        <f t="shared" si="2"/>
        <v>0</v>
      </c>
      <c r="J19" s="72">
        <f t="shared" si="3"/>
        <v>0</v>
      </c>
      <c r="M19" t="s">
        <v>141</v>
      </c>
    </row>
    <row r="20" spans="1:36" ht="15.75" thickBot="1" x14ac:dyDescent="0.3">
      <c r="A20" s="70">
        <v>45200</v>
      </c>
      <c r="B20" s="71">
        <v>0</v>
      </c>
      <c r="C20" s="71">
        <f t="shared" si="4"/>
        <v>0</v>
      </c>
      <c r="D20" s="71">
        <v>0</v>
      </c>
      <c r="E20" s="71">
        <f t="shared" si="7"/>
        <v>0</v>
      </c>
      <c r="F20" s="71">
        <f t="shared" si="6"/>
        <v>0</v>
      </c>
      <c r="G20" s="72">
        <f t="shared" si="8"/>
        <v>0</v>
      </c>
      <c r="H20" s="72">
        <f t="shared" si="1"/>
        <v>0</v>
      </c>
      <c r="I20" s="72">
        <f t="shared" si="2"/>
        <v>0</v>
      </c>
      <c r="J20" s="72">
        <f t="shared" si="3"/>
        <v>0</v>
      </c>
    </row>
    <row r="21" spans="1:36" x14ac:dyDescent="0.25">
      <c r="A21" s="70">
        <v>45231</v>
      </c>
      <c r="B21" s="71">
        <v>0</v>
      </c>
      <c r="C21" s="71">
        <f t="shared" si="4"/>
        <v>0</v>
      </c>
      <c r="D21" s="71">
        <v>0</v>
      </c>
      <c r="E21" s="71">
        <f t="shared" si="7"/>
        <v>0</v>
      </c>
      <c r="F21" s="71">
        <f t="shared" si="6"/>
        <v>0</v>
      </c>
      <c r="G21" s="72">
        <f t="shared" si="8"/>
        <v>0</v>
      </c>
      <c r="H21" s="72">
        <f t="shared" si="1"/>
        <v>0</v>
      </c>
      <c r="I21" s="72">
        <f t="shared" si="2"/>
        <v>0</v>
      </c>
      <c r="J21" s="72">
        <f t="shared" si="3"/>
        <v>0</v>
      </c>
      <c r="M21" t="s">
        <v>34</v>
      </c>
      <c r="V21" s="117" t="s">
        <v>147</v>
      </c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ht="15.75" thickBot="1" x14ac:dyDescent="0.3">
      <c r="A22" s="70">
        <v>45261</v>
      </c>
      <c r="B22" s="71">
        <v>0</v>
      </c>
      <c r="C22" s="71">
        <f t="shared" si="4"/>
        <v>0</v>
      </c>
      <c r="D22" s="71">
        <v>0</v>
      </c>
      <c r="E22" s="71">
        <f t="shared" si="7"/>
        <v>0</v>
      </c>
      <c r="F22" s="71">
        <f t="shared" si="6"/>
        <v>0</v>
      </c>
      <c r="G22" s="72">
        <f t="shared" si="8"/>
        <v>0</v>
      </c>
      <c r="H22" s="72">
        <f t="shared" si="1"/>
        <v>0</v>
      </c>
      <c r="I22" s="72">
        <f t="shared" si="2"/>
        <v>0</v>
      </c>
      <c r="J22" s="72">
        <f t="shared" si="3"/>
        <v>0</v>
      </c>
      <c r="M22" t="s">
        <v>35</v>
      </c>
      <c r="V22" s="80" t="s">
        <v>148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</row>
    <row r="23" spans="1:36" x14ac:dyDescent="0.25">
      <c r="A23" s="70">
        <v>45292</v>
      </c>
      <c r="B23" s="71">
        <v>0</v>
      </c>
      <c r="C23" s="71">
        <f t="shared" si="4"/>
        <v>0</v>
      </c>
      <c r="D23" s="71">
        <v>0</v>
      </c>
      <c r="E23" s="71">
        <f t="shared" si="7"/>
        <v>0</v>
      </c>
      <c r="F23" s="71">
        <f t="shared" si="6"/>
        <v>0</v>
      </c>
      <c r="G23" s="72">
        <f t="shared" si="8"/>
        <v>0</v>
      </c>
      <c r="H23" s="72">
        <f t="shared" si="1"/>
        <v>0</v>
      </c>
      <c r="I23" s="72">
        <f t="shared" si="2"/>
        <v>0</v>
      </c>
      <c r="J23" s="72">
        <f t="shared" si="3"/>
        <v>0</v>
      </c>
      <c r="M23" t="s">
        <v>135</v>
      </c>
    </row>
    <row r="24" spans="1:36" x14ac:dyDescent="0.25">
      <c r="A24" s="70">
        <v>45323</v>
      </c>
      <c r="B24" s="71">
        <v>0</v>
      </c>
      <c r="C24" s="71">
        <f t="shared" si="4"/>
        <v>0</v>
      </c>
      <c r="D24" s="71">
        <v>0</v>
      </c>
      <c r="E24" s="71">
        <f t="shared" si="7"/>
        <v>0</v>
      </c>
      <c r="F24" s="71">
        <f t="shared" si="6"/>
        <v>0</v>
      </c>
      <c r="G24" s="72">
        <f t="shared" si="8"/>
        <v>0</v>
      </c>
      <c r="H24" s="72">
        <f t="shared" si="1"/>
        <v>0</v>
      </c>
      <c r="I24" s="72">
        <f t="shared" si="2"/>
        <v>0</v>
      </c>
      <c r="J24" s="72">
        <f t="shared" si="3"/>
        <v>0</v>
      </c>
      <c r="M24" t="s">
        <v>142</v>
      </c>
    </row>
    <row r="25" spans="1:36" x14ac:dyDescent="0.25">
      <c r="A25" s="70">
        <v>45352</v>
      </c>
      <c r="B25" s="71">
        <v>0</v>
      </c>
      <c r="C25" s="71">
        <f t="shared" si="4"/>
        <v>0</v>
      </c>
      <c r="D25" s="71">
        <v>0</v>
      </c>
      <c r="E25" s="71">
        <f t="shared" si="7"/>
        <v>0</v>
      </c>
      <c r="F25" s="71">
        <f t="shared" si="6"/>
        <v>0</v>
      </c>
      <c r="G25" s="72">
        <f t="shared" si="8"/>
        <v>0</v>
      </c>
      <c r="H25" s="72">
        <f t="shared" si="1"/>
        <v>0</v>
      </c>
      <c r="I25" s="72">
        <f t="shared" si="2"/>
        <v>0</v>
      </c>
      <c r="J25" s="72">
        <f t="shared" si="3"/>
        <v>0</v>
      </c>
    </row>
    <row r="26" spans="1:36" x14ac:dyDescent="0.25">
      <c r="A26" s="70">
        <v>45383</v>
      </c>
      <c r="B26" s="71">
        <v>0</v>
      </c>
      <c r="C26" s="71">
        <f t="shared" si="4"/>
        <v>0</v>
      </c>
      <c r="D26" s="71">
        <v>0</v>
      </c>
      <c r="E26" s="71">
        <f t="shared" si="7"/>
        <v>0</v>
      </c>
      <c r="F26" s="71">
        <f t="shared" si="6"/>
        <v>0</v>
      </c>
      <c r="G26" s="72">
        <f t="shared" si="8"/>
        <v>0</v>
      </c>
      <c r="H26" s="72">
        <f t="shared" si="1"/>
        <v>0</v>
      </c>
      <c r="I26" s="72">
        <f t="shared" si="2"/>
        <v>0</v>
      </c>
      <c r="J26" s="72">
        <f t="shared" si="3"/>
        <v>0</v>
      </c>
      <c r="M26" t="s">
        <v>36</v>
      </c>
    </row>
    <row r="27" spans="1:36" x14ac:dyDescent="0.25">
      <c r="A27" s="70">
        <v>45413</v>
      </c>
      <c r="B27" s="71">
        <v>0</v>
      </c>
      <c r="C27" s="71">
        <f t="shared" si="4"/>
        <v>0</v>
      </c>
      <c r="D27" s="71">
        <v>0</v>
      </c>
      <c r="E27" s="71">
        <f t="shared" si="7"/>
        <v>0</v>
      </c>
      <c r="F27" s="71">
        <f t="shared" si="6"/>
        <v>0</v>
      </c>
      <c r="G27" s="72">
        <f t="shared" si="8"/>
        <v>0</v>
      </c>
      <c r="H27" s="72">
        <f t="shared" si="1"/>
        <v>0</v>
      </c>
      <c r="I27" s="72">
        <f t="shared" si="2"/>
        <v>0</v>
      </c>
      <c r="J27" s="72">
        <f t="shared" si="3"/>
        <v>0</v>
      </c>
      <c r="M27" t="s">
        <v>37</v>
      </c>
    </row>
    <row r="28" spans="1:36" x14ac:dyDescent="0.25">
      <c r="A28" s="70">
        <v>45444</v>
      </c>
      <c r="B28" s="71">
        <v>0</v>
      </c>
      <c r="C28" s="71">
        <f t="shared" si="4"/>
        <v>0</v>
      </c>
      <c r="D28" s="71">
        <v>0</v>
      </c>
      <c r="E28" s="71">
        <f t="shared" si="7"/>
        <v>0</v>
      </c>
      <c r="F28" s="71">
        <f t="shared" si="6"/>
        <v>0</v>
      </c>
      <c r="G28" s="72">
        <f t="shared" si="8"/>
        <v>0</v>
      </c>
      <c r="H28" s="72">
        <f t="shared" si="1"/>
        <v>0</v>
      </c>
      <c r="I28" s="72">
        <f t="shared" si="2"/>
        <v>0</v>
      </c>
      <c r="J28" s="72">
        <f t="shared" si="3"/>
        <v>0</v>
      </c>
      <c r="M28" t="s">
        <v>38</v>
      </c>
    </row>
    <row r="29" spans="1:36" x14ac:dyDescent="0.25">
      <c r="A29" s="70">
        <v>45474</v>
      </c>
      <c r="B29" s="75"/>
      <c r="C29" s="71">
        <f t="shared" si="4"/>
        <v>0</v>
      </c>
      <c r="D29" s="78"/>
      <c r="E29" s="71">
        <f>-SUM(E18:E28)</f>
        <v>0</v>
      </c>
      <c r="F29" s="71">
        <f t="shared" si="6"/>
        <v>0</v>
      </c>
      <c r="G29" s="72">
        <f t="shared" si="8"/>
        <v>0</v>
      </c>
      <c r="H29" s="72">
        <f t="shared" si="1"/>
        <v>0</v>
      </c>
      <c r="I29" s="72">
        <f t="shared" si="2"/>
        <v>0</v>
      </c>
      <c r="J29" s="72">
        <f t="shared" si="3"/>
        <v>0</v>
      </c>
      <c r="M29" t="s">
        <v>159</v>
      </c>
    </row>
    <row r="30" spans="1:36" x14ac:dyDescent="0.25">
      <c r="A30" s="70">
        <v>45505</v>
      </c>
      <c r="B30" s="71">
        <v>0</v>
      </c>
      <c r="C30" s="71">
        <f t="shared" si="4"/>
        <v>0</v>
      </c>
      <c r="D30" s="71">
        <v>0</v>
      </c>
      <c r="E30" s="71">
        <f t="shared" si="7"/>
        <v>0</v>
      </c>
      <c r="F30" s="71">
        <f t="shared" si="6"/>
        <v>0</v>
      </c>
      <c r="G30" s="72">
        <f t="shared" si="8"/>
        <v>0</v>
      </c>
      <c r="H30" s="72">
        <f t="shared" si="1"/>
        <v>0</v>
      </c>
      <c r="I30" s="72">
        <f t="shared" si="2"/>
        <v>0</v>
      </c>
      <c r="J30" s="72">
        <f t="shared" si="3"/>
        <v>0</v>
      </c>
    </row>
    <row r="31" spans="1:36" x14ac:dyDescent="0.25">
      <c r="A31" s="70">
        <v>45536</v>
      </c>
      <c r="B31" s="71">
        <v>0</v>
      </c>
      <c r="C31" s="71">
        <f t="shared" si="4"/>
        <v>0</v>
      </c>
      <c r="D31" s="71">
        <v>0</v>
      </c>
      <c r="E31" s="71">
        <f t="shared" si="7"/>
        <v>0</v>
      </c>
      <c r="F31" s="71">
        <f t="shared" si="6"/>
        <v>0</v>
      </c>
      <c r="G31" s="72">
        <f t="shared" si="8"/>
        <v>0</v>
      </c>
      <c r="H31" s="72">
        <f t="shared" si="1"/>
        <v>0</v>
      </c>
      <c r="I31" s="72">
        <f t="shared" si="2"/>
        <v>0</v>
      </c>
      <c r="J31" s="72">
        <f t="shared" si="3"/>
        <v>0</v>
      </c>
      <c r="M31" t="s">
        <v>160</v>
      </c>
    </row>
    <row r="32" spans="1:36" x14ac:dyDescent="0.25">
      <c r="A32" s="70">
        <v>45566</v>
      </c>
      <c r="B32" s="71">
        <v>0</v>
      </c>
      <c r="C32" s="71">
        <f t="shared" si="4"/>
        <v>0</v>
      </c>
      <c r="D32" s="71">
        <v>0</v>
      </c>
      <c r="E32" s="71">
        <f t="shared" si="7"/>
        <v>0</v>
      </c>
      <c r="F32" s="71">
        <f t="shared" si="6"/>
        <v>0</v>
      </c>
      <c r="G32" s="72">
        <f t="shared" si="8"/>
        <v>0</v>
      </c>
      <c r="H32" s="72">
        <f t="shared" si="1"/>
        <v>0</v>
      </c>
      <c r="I32" s="72">
        <f t="shared" si="2"/>
        <v>0</v>
      </c>
      <c r="J32" s="72">
        <f t="shared" si="3"/>
        <v>0</v>
      </c>
    </row>
    <row r="33" spans="1:19" x14ac:dyDescent="0.25">
      <c r="A33" s="70">
        <v>45597</v>
      </c>
      <c r="B33" s="71">
        <v>0</v>
      </c>
      <c r="C33" s="71">
        <f t="shared" si="4"/>
        <v>0</v>
      </c>
      <c r="D33" s="71">
        <v>0</v>
      </c>
      <c r="E33" s="71">
        <f t="shared" si="7"/>
        <v>0</v>
      </c>
      <c r="F33" s="71">
        <f t="shared" si="6"/>
        <v>0</v>
      </c>
      <c r="G33" s="72">
        <f t="shared" si="8"/>
        <v>0</v>
      </c>
      <c r="H33" s="72">
        <f t="shared" si="1"/>
        <v>0</v>
      </c>
      <c r="I33" s="72">
        <f t="shared" si="2"/>
        <v>0</v>
      </c>
      <c r="J33" s="72">
        <f t="shared" si="3"/>
        <v>0</v>
      </c>
      <c r="M33" t="s">
        <v>40</v>
      </c>
    </row>
    <row r="34" spans="1:19" x14ac:dyDescent="0.25">
      <c r="A34" s="70">
        <v>45627</v>
      </c>
      <c r="B34" s="71">
        <v>0</v>
      </c>
      <c r="C34" s="71">
        <f t="shared" si="4"/>
        <v>0</v>
      </c>
      <c r="D34" s="71">
        <v>0</v>
      </c>
      <c r="E34" s="71">
        <f t="shared" si="7"/>
        <v>0</v>
      </c>
      <c r="F34" s="71">
        <f t="shared" si="6"/>
        <v>0</v>
      </c>
      <c r="G34" s="72">
        <f t="shared" si="8"/>
        <v>0</v>
      </c>
      <c r="H34" s="72">
        <f t="shared" si="1"/>
        <v>0</v>
      </c>
      <c r="I34" s="72">
        <f t="shared" si="2"/>
        <v>0</v>
      </c>
      <c r="J34" s="72">
        <f t="shared" si="3"/>
        <v>0</v>
      </c>
      <c r="M34" t="s">
        <v>39</v>
      </c>
    </row>
    <row r="35" spans="1:19" x14ac:dyDescent="0.25">
      <c r="A35" s="70">
        <v>45658</v>
      </c>
      <c r="B35" s="71">
        <v>0</v>
      </c>
      <c r="C35" s="71">
        <f t="shared" si="4"/>
        <v>0</v>
      </c>
      <c r="D35" s="71">
        <v>0</v>
      </c>
      <c r="E35" s="71">
        <f t="shared" si="7"/>
        <v>0</v>
      </c>
      <c r="F35" s="71">
        <f t="shared" si="6"/>
        <v>0</v>
      </c>
      <c r="G35" s="72">
        <f t="shared" si="8"/>
        <v>0</v>
      </c>
      <c r="H35" s="72">
        <f t="shared" si="1"/>
        <v>0</v>
      </c>
      <c r="I35" s="72">
        <f t="shared" si="2"/>
        <v>0</v>
      </c>
      <c r="J35" s="72">
        <f t="shared" si="3"/>
        <v>0</v>
      </c>
      <c r="M35" t="s">
        <v>136</v>
      </c>
    </row>
    <row r="36" spans="1:19" x14ac:dyDescent="0.25">
      <c r="A36" s="70">
        <v>45689</v>
      </c>
      <c r="B36" s="71">
        <v>0</v>
      </c>
      <c r="C36" s="71">
        <f t="shared" si="4"/>
        <v>0</v>
      </c>
      <c r="D36" s="71">
        <v>0</v>
      </c>
      <c r="E36" s="71">
        <f t="shared" si="7"/>
        <v>0</v>
      </c>
      <c r="F36" s="71">
        <f t="shared" si="6"/>
        <v>0</v>
      </c>
      <c r="G36" s="72">
        <f t="shared" si="8"/>
        <v>0</v>
      </c>
      <c r="H36" s="72">
        <f t="shared" si="1"/>
        <v>0</v>
      </c>
      <c r="I36" s="72">
        <f t="shared" si="2"/>
        <v>0</v>
      </c>
      <c r="J36" s="72">
        <f t="shared" si="3"/>
        <v>0</v>
      </c>
      <c r="M36" t="s">
        <v>144</v>
      </c>
    </row>
    <row r="37" spans="1:19" x14ac:dyDescent="0.25">
      <c r="A37" s="70">
        <v>45717</v>
      </c>
      <c r="B37" s="71">
        <v>0</v>
      </c>
      <c r="C37" s="71">
        <f t="shared" si="4"/>
        <v>0</v>
      </c>
      <c r="D37" s="71">
        <v>0</v>
      </c>
      <c r="E37" s="71">
        <f t="shared" si="7"/>
        <v>0</v>
      </c>
      <c r="F37" s="71">
        <f t="shared" si="6"/>
        <v>0</v>
      </c>
      <c r="G37" s="72">
        <f t="shared" si="8"/>
        <v>0</v>
      </c>
      <c r="H37" s="72">
        <f t="shared" si="1"/>
        <v>0</v>
      </c>
      <c r="I37" s="72">
        <f t="shared" si="2"/>
        <v>0</v>
      </c>
      <c r="J37" s="72">
        <f t="shared" si="3"/>
        <v>0</v>
      </c>
      <c r="M37" t="s">
        <v>145</v>
      </c>
    </row>
    <row r="38" spans="1:19" x14ac:dyDescent="0.25">
      <c r="A38" s="70">
        <v>45748</v>
      </c>
      <c r="B38" s="71">
        <v>0</v>
      </c>
      <c r="C38" s="71">
        <f t="shared" si="4"/>
        <v>0</v>
      </c>
      <c r="D38" s="71">
        <v>0</v>
      </c>
      <c r="E38" s="71">
        <f t="shared" si="7"/>
        <v>0</v>
      </c>
      <c r="F38" s="71">
        <f t="shared" si="6"/>
        <v>0</v>
      </c>
      <c r="G38" s="72">
        <f t="shared" si="8"/>
        <v>0</v>
      </c>
      <c r="H38" s="72">
        <f t="shared" si="1"/>
        <v>0</v>
      </c>
      <c r="I38" s="72">
        <f t="shared" si="2"/>
        <v>0</v>
      </c>
      <c r="J38" s="72">
        <f t="shared" si="3"/>
        <v>0</v>
      </c>
      <c r="M38" t="s">
        <v>146</v>
      </c>
    </row>
    <row r="39" spans="1:19" x14ac:dyDescent="0.25">
      <c r="A39" s="70">
        <v>45778</v>
      </c>
      <c r="B39" s="71">
        <v>0</v>
      </c>
      <c r="C39" s="71">
        <f t="shared" si="4"/>
        <v>0</v>
      </c>
      <c r="D39" s="71">
        <v>0</v>
      </c>
      <c r="E39" s="71">
        <f t="shared" si="7"/>
        <v>0</v>
      </c>
      <c r="F39" s="71">
        <f t="shared" si="6"/>
        <v>0</v>
      </c>
      <c r="G39" s="72">
        <f t="shared" si="8"/>
        <v>0</v>
      </c>
      <c r="H39" s="72">
        <f t="shared" si="1"/>
        <v>0</v>
      </c>
      <c r="I39" s="72">
        <f t="shared" si="2"/>
        <v>0</v>
      </c>
      <c r="J39" s="72">
        <f t="shared" si="3"/>
        <v>0</v>
      </c>
      <c r="M39" s="64" t="s">
        <v>161</v>
      </c>
      <c r="N39" s="64"/>
      <c r="O39" s="64"/>
      <c r="P39" s="64"/>
      <c r="Q39" s="64"/>
      <c r="R39" s="64"/>
      <c r="S39" s="64"/>
    </row>
    <row r="40" spans="1:19" x14ac:dyDescent="0.25">
      <c r="A40" s="70">
        <v>45809</v>
      </c>
      <c r="B40" s="71">
        <v>0</v>
      </c>
      <c r="C40" s="71">
        <f t="shared" si="4"/>
        <v>0</v>
      </c>
      <c r="D40" s="71">
        <v>0</v>
      </c>
      <c r="E40" s="71">
        <f t="shared" si="7"/>
        <v>0</v>
      </c>
      <c r="F40" s="71">
        <f t="shared" si="6"/>
        <v>0</v>
      </c>
      <c r="G40" s="72">
        <f t="shared" si="8"/>
        <v>0</v>
      </c>
      <c r="H40" s="72">
        <f t="shared" si="1"/>
        <v>0</v>
      </c>
      <c r="I40" s="72">
        <f t="shared" si="2"/>
        <v>0</v>
      </c>
      <c r="J40" s="72">
        <f t="shared" si="3"/>
        <v>0</v>
      </c>
      <c r="M40" s="64" t="s">
        <v>162</v>
      </c>
    </row>
    <row r="41" spans="1:19" x14ac:dyDescent="0.25">
      <c r="A41" s="70"/>
      <c r="B41" s="71"/>
      <c r="C41" s="71"/>
      <c r="D41" s="71"/>
      <c r="E41" s="71"/>
      <c r="F41" s="71"/>
      <c r="G41" s="72"/>
      <c r="H41" s="72"/>
      <c r="I41" s="72"/>
      <c r="J41" s="72"/>
      <c r="M41" s="64" t="s">
        <v>163</v>
      </c>
    </row>
    <row r="42" spans="1:19" x14ac:dyDescent="0.25">
      <c r="A42" s="44"/>
      <c r="B42" s="40"/>
      <c r="C42" s="71">
        <f>SUM(C5:C41)</f>
        <v>0</v>
      </c>
      <c r="D42" s="71">
        <f>SUM(D5:D41)</f>
        <v>0</v>
      </c>
      <c r="E42" s="40"/>
      <c r="F42" s="40"/>
      <c r="G42" s="40"/>
      <c r="H42" s="71">
        <f>SUM(H5:H41)</f>
        <v>0</v>
      </c>
      <c r="I42" s="40"/>
      <c r="J42" s="40"/>
    </row>
    <row r="43" spans="1:19" ht="15.75" thickBot="1" x14ac:dyDescent="0.3">
      <c r="C43" s="84"/>
      <c r="M43" t="s">
        <v>43</v>
      </c>
    </row>
    <row r="44" spans="1:19" x14ac:dyDescent="0.25">
      <c r="B44" t="s">
        <v>152</v>
      </c>
      <c r="D44" s="84">
        <f>SUM(B5:B40)</f>
        <v>0</v>
      </c>
      <c r="G44" s="85" t="s">
        <v>176</v>
      </c>
      <c r="H44" s="86"/>
      <c r="I44" s="87"/>
      <c r="M44" t="s">
        <v>164</v>
      </c>
    </row>
    <row r="45" spans="1:19" ht="15.75" thickBot="1" x14ac:dyDescent="0.3">
      <c r="G45" s="88" t="s">
        <v>177</v>
      </c>
      <c r="H45" s="89"/>
      <c r="I45" s="90">
        <f>B29-C29+E29</f>
        <v>0</v>
      </c>
      <c r="M45" t="s">
        <v>165</v>
      </c>
    </row>
    <row r="46" spans="1:19" x14ac:dyDescent="0.25">
      <c r="B46" t="s">
        <v>128</v>
      </c>
      <c r="D46" s="1">
        <f>G4</f>
        <v>0</v>
      </c>
      <c r="M46" t="s">
        <v>149</v>
      </c>
    </row>
    <row r="47" spans="1:19" x14ac:dyDescent="0.25">
      <c r="M47" t="s">
        <v>150</v>
      </c>
    </row>
    <row r="48" spans="1:19" x14ac:dyDescent="0.25">
      <c r="B48" t="s">
        <v>153</v>
      </c>
      <c r="M48" t="s">
        <v>151</v>
      </c>
    </row>
    <row r="49" spans="2:21" x14ac:dyDescent="0.25">
      <c r="B49" t="s">
        <v>155</v>
      </c>
      <c r="D49" s="1">
        <f>D44-D46</f>
        <v>0</v>
      </c>
      <c r="M49" t="s">
        <v>154</v>
      </c>
    </row>
    <row r="51" spans="2:21" x14ac:dyDescent="0.25">
      <c r="M51" t="s">
        <v>46</v>
      </c>
      <c r="U51" t="s">
        <v>47</v>
      </c>
    </row>
    <row r="52" spans="2:21" x14ac:dyDescent="0.25">
      <c r="M52" t="s">
        <v>166</v>
      </c>
      <c r="U52" t="s">
        <v>266</v>
      </c>
    </row>
    <row r="53" spans="2:21" x14ac:dyDescent="0.25">
      <c r="M53" t="s">
        <v>167</v>
      </c>
      <c r="U53" t="s">
        <v>267</v>
      </c>
    </row>
    <row r="54" spans="2:21" x14ac:dyDescent="0.25">
      <c r="M54" t="s">
        <v>168</v>
      </c>
      <c r="U54" t="s">
        <v>268</v>
      </c>
    </row>
    <row r="55" spans="2:21" x14ac:dyDescent="0.25">
      <c r="D55" s="1"/>
      <c r="M55" t="s">
        <v>169</v>
      </c>
      <c r="U55" t="s">
        <v>269</v>
      </c>
    </row>
    <row r="56" spans="2:21" x14ac:dyDescent="0.25">
      <c r="M56" t="s">
        <v>156</v>
      </c>
      <c r="U56" t="s">
        <v>270</v>
      </c>
    </row>
    <row r="57" spans="2:21" x14ac:dyDescent="0.25">
      <c r="M57" t="s">
        <v>198</v>
      </c>
      <c r="U57" t="s">
        <v>265</v>
      </c>
    </row>
    <row r="59" spans="2:21" x14ac:dyDescent="0.25">
      <c r="N59" t="s">
        <v>178</v>
      </c>
      <c r="U59" t="s">
        <v>174</v>
      </c>
    </row>
    <row r="60" spans="2:21" x14ac:dyDescent="0.25">
      <c r="N60" s="116" t="s">
        <v>83</v>
      </c>
      <c r="O60" s="116"/>
      <c r="P60" s="116"/>
      <c r="Q60" s="116"/>
      <c r="R60" s="116"/>
      <c r="S60" s="116"/>
      <c r="U60" t="s">
        <v>44</v>
      </c>
    </row>
    <row r="61" spans="2:21" x14ac:dyDescent="0.25">
      <c r="N61" s="116" t="s">
        <v>84</v>
      </c>
      <c r="O61" s="116"/>
      <c r="P61" s="116"/>
      <c r="Q61" s="116"/>
      <c r="R61" s="116"/>
      <c r="S61" s="116"/>
      <c r="U61" t="s">
        <v>45</v>
      </c>
    </row>
    <row r="62" spans="2:21" x14ac:dyDescent="0.25">
      <c r="N62" s="116" t="s">
        <v>263</v>
      </c>
      <c r="O62" s="116"/>
      <c r="P62" s="116"/>
      <c r="Q62" s="116"/>
      <c r="R62" s="116"/>
      <c r="S62" s="116"/>
    </row>
    <row r="63" spans="2:21" x14ac:dyDescent="0.25">
      <c r="N63" s="116" t="s">
        <v>264</v>
      </c>
      <c r="O63" s="116"/>
    </row>
    <row r="68" spans="13:21" x14ac:dyDescent="0.25">
      <c r="O68" t="s">
        <v>175</v>
      </c>
    </row>
    <row r="69" spans="13:21" x14ac:dyDescent="0.25">
      <c r="O69" t="s">
        <v>179</v>
      </c>
    </row>
    <row r="71" spans="13:21" x14ac:dyDescent="0.25">
      <c r="M71" t="s">
        <v>180</v>
      </c>
      <c r="U71" t="s">
        <v>185</v>
      </c>
    </row>
    <row r="72" spans="13:21" x14ac:dyDescent="0.25">
      <c r="M72" t="s">
        <v>181</v>
      </c>
      <c r="U72" t="s">
        <v>186</v>
      </c>
    </row>
    <row r="73" spans="13:21" x14ac:dyDescent="0.25">
      <c r="M73" t="s">
        <v>182</v>
      </c>
      <c r="U73" t="s">
        <v>189</v>
      </c>
    </row>
    <row r="74" spans="13:21" x14ac:dyDescent="0.25">
      <c r="U74" t="s">
        <v>190</v>
      </c>
    </row>
    <row r="75" spans="13:21" x14ac:dyDescent="0.25">
      <c r="M75" t="s">
        <v>187</v>
      </c>
      <c r="U75" t="s">
        <v>191</v>
      </c>
    </row>
    <row r="76" spans="13:21" x14ac:dyDescent="0.25">
      <c r="M76" t="s">
        <v>183</v>
      </c>
    </row>
    <row r="77" spans="13:21" x14ac:dyDescent="0.25">
      <c r="M77" t="s">
        <v>188</v>
      </c>
    </row>
    <row r="78" spans="13:21" x14ac:dyDescent="0.25">
      <c r="M78" t="s">
        <v>184</v>
      </c>
    </row>
    <row r="80" spans="13:21" x14ac:dyDescent="0.25">
      <c r="M80" t="s">
        <v>192</v>
      </c>
    </row>
    <row r="81" spans="13:13" x14ac:dyDescent="0.25">
      <c r="M81" t="s">
        <v>193</v>
      </c>
    </row>
    <row r="82" spans="13:13" x14ac:dyDescent="0.25">
      <c r="M82" t="s">
        <v>194</v>
      </c>
    </row>
    <row r="83" spans="13:13" x14ac:dyDescent="0.25">
      <c r="M83" t="s">
        <v>195</v>
      </c>
    </row>
    <row r="84" spans="13:13" x14ac:dyDescent="0.25">
      <c r="M84" t="s">
        <v>196</v>
      </c>
    </row>
    <row r="85" spans="13:13" x14ac:dyDescent="0.25">
      <c r="M85" t="s">
        <v>197</v>
      </c>
    </row>
    <row r="86" spans="13:13" x14ac:dyDescent="0.25">
      <c r="M86" t="s">
        <v>199</v>
      </c>
    </row>
  </sheetData>
  <mergeCells count="11">
    <mergeCell ref="V18:X18"/>
    <mergeCell ref="A4:B4"/>
    <mergeCell ref="V14:AJ14"/>
    <mergeCell ref="V15:AJ15"/>
    <mergeCell ref="V16:AJ16"/>
    <mergeCell ref="V17:AJ17"/>
    <mergeCell ref="N60:S60"/>
    <mergeCell ref="N61:S61"/>
    <mergeCell ref="N62:S62"/>
    <mergeCell ref="N63:O63"/>
    <mergeCell ref="V21:AJ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6789-06BD-471C-B37F-FCC5E92D0850}">
  <dimension ref="A1:V68"/>
  <sheetViews>
    <sheetView workbookViewId="0">
      <selection activeCell="F22" sqref="F22"/>
    </sheetView>
  </sheetViews>
  <sheetFormatPr defaultRowHeight="15" x14ac:dyDescent="0.25"/>
  <cols>
    <col min="1" max="1" width="8.7109375" customWidth="1"/>
    <col min="2" max="2" width="11.5703125" customWidth="1"/>
    <col min="3" max="3" width="13.5703125" bestFit="1" customWidth="1"/>
    <col min="4" max="4" width="2.85546875" customWidth="1"/>
    <col min="5" max="5" width="10.85546875" bestFit="1" customWidth="1"/>
    <col min="6" max="6" width="14.28515625" customWidth="1"/>
    <col min="7" max="8" width="10.5703125" bestFit="1" customWidth="1"/>
    <col min="10" max="10" width="8.7109375" customWidth="1"/>
    <col min="11" max="11" width="11.5703125" customWidth="1"/>
    <col min="12" max="12" width="11.140625" customWidth="1"/>
    <col min="13" max="13" width="12.42578125" customWidth="1"/>
    <col min="14" max="14" width="12.28515625" bestFit="1" customWidth="1"/>
    <col min="15" max="15" width="11.5703125" customWidth="1"/>
    <col min="16" max="16" width="13.5703125" customWidth="1"/>
    <col min="17" max="17" width="14.7109375" customWidth="1"/>
    <col min="18" max="18" width="12.28515625" customWidth="1"/>
    <col min="19" max="19" width="15.140625" customWidth="1"/>
    <col min="20" max="21" width="11.28515625" bestFit="1" customWidth="1"/>
    <col min="22" max="22" width="10.5703125" bestFit="1" customWidth="1"/>
  </cols>
  <sheetData>
    <row r="1" spans="1:22" x14ac:dyDescent="0.25">
      <c r="A1" t="s">
        <v>229</v>
      </c>
      <c r="J1" t="s">
        <v>230</v>
      </c>
    </row>
    <row r="3" spans="1:22" ht="75" x14ac:dyDescent="0.25">
      <c r="A3" s="59" t="s">
        <v>0</v>
      </c>
      <c r="B3" s="58" t="s">
        <v>1</v>
      </c>
      <c r="C3" s="58" t="s">
        <v>2</v>
      </c>
      <c r="J3" s="92" t="s">
        <v>0</v>
      </c>
      <c r="K3" s="92" t="s">
        <v>1</v>
      </c>
      <c r="L3" s="93" t="s">
        <v>125</v>
      </c>
      <c r="M3" s="93" t="s">
        <v>29</v>
      </c>
      <c r="N3" s="93" t="s">
        <v>126</v>
      </c>
      <c r="O3" s="93" t="s">
        <v>127</v>
      </c>
      <c r="P3" s="93" t="s">
        <v>128</v>
      </c>
      <c r="Q3" s="94" t="s">
        <v>132</v>
      </c>
      <c r="R3" s="94" t="s">
        <v>133</v>
      </c>
      <c r="S3" s="94" t="s">
        <v>134</v>
      </c>
    </row>
    <row r="4" spans="1:22" x14ac:dyDescent="0.25">
      <c r="A4" s="44">
        <v>0</v>
      </c>
      <c r="B4" s="39">
        <v>2000</v>
      </c>
      <c r="C4" s="39">
        <f t="shared" ref="C4:C35" si="0">PV(0.06/12,A4,0,-B4,1)</f>
        <v>2000</v>
      </c>
      <c r="E4" s="1"/>
      <c r="F4" s="10">
        <f>PV(0.06/12,A4,,-B4,1)</f>
        <v>2000</v>
      </c>
      <c r="G4" s="1"/>
      <c r="J4" s="120" t="s">
        <v>246</v>
      </c>
      <c r="K4" s="121"/>
      <c r="L4" s="68"/>
      <c r="M4" s="69"/>
      <c r="N4" s="69"/>
      <c r="O4" s="69"/>
      <c r="P4" s="73">
        <v>0</v>
      </c>
      <c r="Q4" s="73"/>
      <c r="R4" s="83">
        <v>0</v>
      </c>
      <c r="S4" s="73"/>
    </row>
    <row r="5" spans="1:22" x14ac:dyDescent="0.25">
      <c r="A5" s="44">
        <v>1</v>
      </c>
      <c r="B5" s="39">
        <v>2000</v>
      </c>
      <c r="C5" s="39">
        <f t="shared" si="0"/>
        <v>1990.0497512437812</v>
      </c>
      <c r="E5" s="1"/>
      <c r="F5" t="s">
        <v>102</v>
      </c>
      <c r="G5" s="1"/>
      <c r="J5" s="70">
        <v>44743</v>
      </c>
      <c r="K5" s="75"/>
      <c r="L5" s="71">
        <v>0</v>
      </c>
      <c r="M5" s="71">
        <f>K5-L5</f>
        <v>0</v>
      </c>
      <c r="N5" s="71">
        <v>0</v>
      </c>
      <c r="O5" s="71">
        <v>0</v>
      </c>
      <c r="P5" s="72">
        <f>P4-M5</f>
        <v>0</v>
      </c>
      <c r="Q5" s="72">
        <f>R$4/36</f>
        <v>0</v>
      </c>
      <c r="R5" s="72">
        <f>R4-Q5</f>
        <v>0</v>
      </c>
      <c r="S5" s="72">
        <f>+Q5</f>
        <v>0</v>
      </c>
    </row>
    <row r="6" spans="1:22" x14ac:dyDescent="0.25">
      <c r="A6" s="44">
        <v>2</v>
      </c>
      <c r="B6" s="39">
        <v>2000</v>
      </c>
      <c r="C6" s="39">
        <f t="shared" si="0"/>
        <v>1980.1490062127179</v>
      </c>
      <c r="E6" s="1"/>
      <c r="F6" t="s">
        <v>101</v>
      </c>
      <c r="G6" s="1"/>
      <c r="J6" s="70">
        <v>44774</v>
      </c>
      <c r="K6" s="71">
        <v>0</v>
      </c>
      <c r="L6" s="71">
        <f>P5*0.02/12</f>
        <v>0</v>
      </c>
      <c r="M6" s="71">
        <v>0</v>
      </c>
      <c r="N6" s="71">
        <f>L6</f>
        <v>0</v>
      </c>
      <c r="O6" s="71">
        <f>O5+N6</f>
        <v>0</v>
      </c>
      <c r="P6" s="72">
        <f t="shared" ref="P6:P16" si="1">P5-M6</f>
        <v>0</v>
      </c>
      <c r="Q6" s="72">
        <f t="shared" ref="Q6:Q40" si="2">R$4/36</f>
        <v>0</v>
      </c>
      <c r="R6" s="72">
        <f t="shared" ref="R6:R40" si="3">R5-Q6</f>
        <v>0</v>
      </c>
      <c r="S6" s="72">
        <f t="shared" ref="S6:S40" si="4">S5+Q6</f>
        <v>0</v>
      </c>
    </row>
    <row r="7" spans="1:22" x14ac:dyDescent="0.25">
      <c r="A7" s="44">
        <v>3</v>
      </c>
      <c r="B7" s="39">
        <v>2000</v>
      </c>
      <c r="C7" s="39">
        <f t="shared" si="0"/>
        <v>1970.2975186196202</v>
      </c>
      <c r="E7" s="1"/>
      <c r="F7" t="s">
        <v>100</v>
      </c>
      <c r="G7" s="1"/>
      <c r="J7" s="70">
        <v>44805</v>
      </c>
      <c r="K7" s="71">
        <v>0</v>
      </c>
      <c r="L7" s="71">
        <f t="shared" ref="L7:L40" si="5">P6*0.02/12</f>
        <v>0</v>
      </c>
      <c r="M7" s="71">
        <v>0</v>
      </c>
      <c r="N7" s="71">
        <f t="shared" ref="N7:N16" si="6">L7</f>
        <v>0</v>
      </c>
      <c r="O7" s="71">
        <f t="shared" ref="O7:O40" si="7">O6+N7</f>
        <v>0</v>
      </c>
      <c r="P7" s="72">
        <f t="shared" si="1"/>
        <v>0</v>
      </c>
      <c r="Q7" s="72">
        <f t="shared" si="2"/>
        <v>0</v>
      </c>
      <c r="R7" s="72">
        <f t="shared" si="3"/>
        <v>0</v>
      </c>
      <c r="S7" s="72">
        <f t="shared" si="4"/>
        <v>0</v>
      </c>
    </row>
    <row r="8" spans="1:22" x14ac:dyDescent="0.25">
      <c r="A8" s="44">
        <v>4</v>
      </c>
      <c r="B8" s="39">
        <v>2000</v>
      </c>
      <c r="C8" s="39">
        <f t="shared" si="0"/>
        <v>1960.4950434026077</v>
      </c>
      <c r="E8" s="1"/>
      <c r="F8" s="1" t="s">
        <v>99</v>
      </c>
      <c r="G8" s="1"/>
      <c r="J8" s="70">
        <v>44835</v>
      </c>
      <c r="K8" s="71">
        <v>0</v>
      </c>
      <c r="L8" s="71">
        <f t="shared" si="5"/>
        <v>0</v>
      </c>
      <c r="M8" s="71">
        <v>0</v>
      </c>
      <c r="N8" s="71">
        <f t="shared" si="6"/>
        <v>0</v>
      </c>
      <c r="O8" s="71">
        <f t="shared" si="7"/>
        <v>0</v>
      </c>
      <c r="P8" s="72">
        <f t="shared" si="1"/>
        <v>0</v>
      </c>
      <c r="Q8" s="72">
        <f t="shared" si="2"/>
        <v>0</v>
      </c>
      <c r="R8" s="72">
        <f t="shared" si="3"/>
        <v>0</v>
      </c>
      <c r="S8" s="72">
        <f t="shared" si="4"/>
        <v>0</v>
      </c>
    </row>
    <row r="9" spans="1:22" x14ac:dyDescent="0.25">
      <c r="A9" s="44">
        <v>5</v>
      </c>
      <c r="B9" s="39">
        <v>2000</v>
      </c>
      <c r="C9" s="39">
        <f t="shared" si="0"/>
        <v>1950.7413367190129</v>
      </c>
      <c r="E9" s="1"/>
      <c r="F9" s="1" t="s">
        <v>98</v>
      </c>
      <c r="G9" s="1"/>
      <c r="J9" s="70">
        <v>44866</v>
      </c>
      <c r="K9" s="71">
        <v>0</v>
      </c>
      <c r="L9" s="71">
        <f t="shared" si="5"/>
        <v>0</v>
      </c>
      <c r="M9" s="71">
        <v>0</v>
      </c>
      <c r="N9" s="71">
        <f t="shared" si="6"/>
        <v>0</v>
      </c>
      <c r="O9" s="71">
        <f t="shared" si="7"/>
        <v>0</v>
      </c>
      <c r="P9" s="72">
        <f t="shared" si="1"/>
        <v>0</v>
      </c>
      <c r="Q9" s="72">
        <f t="shared" si="2"/>
        <v>0</v>
      </c>
      <c r="R9" s="72">
        <f t="shared" si="3"/>
        <v>0</v>
      </c>
      <c r="S9" s="72">
        <f t="shared" si="4"/>
        <v>0</v>
      </c>
    </row>
    <row r="10" spans="1:22" x14ac:dyDescent="0.25">
      <c r="A10" s="44">
        <v>6</v>
      </c>
      <c r="B10" s="39">
        <v>2000</v>
      </c>
      <c r="C10" s="39">
        <f t="shared" si="0"/>
        <v>1941.0361559393166</v>
      </c>
      <c r="E10" s="1"/>
      <c r="F10" s="1"/>
      <c r="G10" s="1"/>
      <c r="J10" s="70">
        <v>44896</v>
      </c>
      <c r="K10" s="71">
        <v>0</v>
      </c>
      <c r="L10" s="71">
        <f t="shared" si="5"/>
        <v>0</v>
      </c>
      <c r="M10" s="71">
        <v>0</v>
      </c>
      <c r="N10" s="71">
        <f t="shared" si="6"/>
        <v>0</v>
      </c>
      <c r="O10" s="71">
        <f t="shared" si="7"/>
        <v>0</v>
      </c>
      <c r="P10" s="72">
        <f t="shared" si="1"/>
        <v>0</v>
      </c>
      <c r="Q10" s="72">
        <f t="shared" si="2"/>
        <v>0</v>
      </c>
      <c r="R10" s="72">
        <f t="shared" si="3"/>
        <v>0</v>
      </c>
      <c r="S10" s="72">
        <f t="shared" si="4"/>
        <v>0</v>
      </c>
    </row>
    <row r="11" spans="1:22" x14ac:dyDescent="0.25">
      <c r="A11" s="44">
        <v>7</v>
      </c>
      <c r="B11" s="39">
        <v>2000</v>
      </c>
      <c r="C11" s="39">
        <f t="shared" si="0"/>
        <v>1931.3792596411113</v>
      </c>
      <c r="E11" s="1"/>
      <c r="G11" s="1"/>
      <c r="J11" s="70">
        <v>44927</v>
      </c>
      <c r="K11" s="71">
        <v>0</v>
      </c>
      <c r="L11" s="71">
        <f t="shared" si="5"/>
        <v>0</v>
      </c>
      <c r="M11" s="71">
        <v>0</v>
      </c>
      <c r="N11" s="71">
        <f t="shared" si="6"/>
        <v>0</v>
      </c>
      <c r="O11" s="71">
        <f t="shared" si="7"/>
        <v>0</v>
      </c>
      <c r="P11" s="72">
        <f t="shared" si="1"/>
        <v>0</v>
      </c>
      <c r="Q11" s="72">
        <f t="shared" si="2"/>
        <v>0</v>
      </c>
      <c r="R11" s="72">
        <f t="shared" si="3"/>
        <v>0</v>
      </c>
      <c r="S11" s="72">
        <f t="shared" si="4"/>
        <v>0</v>
      </c>
    </row>
    <row r="12" spans="1:22" x14ac:dyDescent="0.25">
      <c r="A12" s="44">
        <v>8</v>
      </c>
      <c r="B12" s="39">
        <v>2000</v>
      </c>
      <c r="C12" s="39">
        <f t="shared" si="0"/>
        <v>1921.7704076030959</v>
      </c>
      <c r="E12" s="1"/>
      <c r="G12" s="1"/>
      <c r="J12" s="70">
        <v>44958</v>
      </c>
      <c r="K12" s="71">
        <v>0</v>
      </c>
      <c r="L12" s="71">
        <f t="shared" si="5"/>
        <v>0</v>
      </c>
      <c r="M12" s="71">
        <v>0</v>
      </c>
      <c r="N12" s="71">
        <f t="shared" si="6"/>
        <v>0</v>
      </c>
      <c r="O12" s="71">
        <f t="shared" si="7"/>
        <v>0</v>
      </c>
      <c r="P12" s="72">
        <f t="shared" si="1"/>
        <v>0</v>
      </c>
      <c r="Q12" s="72">
        <f t="shared" si="2"/>
        <v>0</v>
      </c>
      <c r="R12" s="72">
        <f t="shared" si="3"/>
        <v>0</v>
      </c>
      <c r="S12" s="72">
        <f t="shared" si="4"/>
        <v>0</v>
      </c>
    </row>
    <row r="13" spans="1:22" x14ac:dyDescent="0.25">
      <c r="A13" s="44">
        <v>9</v>
      </c>
      <c r="B13" s="39">
        <v>2000</v>
      </c>
      <c r="C13" s="39">
        <f t="shared" si="0"/>
        <v>1912.2093607991005</v>
      </c>
      <c r="E13" s="1"/>
      <c r="G13" s="1"/>
      <c r="J13" s="70">
        <v>44986</v>
      </c>
      <c r="K13" s="71">
        <v>0</v>
      </c>
      <c r="L13" s="71">
        <f t="shared" si="5"/>
        <v>0</v>
      </c>
      <c r="M13" s="71">
        <v>0</v>
      </c>
      <c r="N13" s="71">
        <f t="shared" si="6"/>
        <v>0</v>
      </c>
      <c r="O13" s="71">
        <f t="shared" si="7"/>
        <v>0</v>
      </c>
      <c r="P13" s="72">
        <f t="shared" si="1"/>
        <v>0</v>
      </c>
      <c r="Q13" s="72">
        <f t="shared" si="2"/>
        <v>0</v>
      </c>
      <c r="R13" s="72">
        <f t="shared" si="3"/>
        <v>0</v>
      </c>
      <c r="S13" s="72">
        <f t="shared" si="4"/>
        <v>0</v>
      </c>
    </row>
    <row r="14" spans="1:22" x14ac:dyDescent="0.25">
      <c r="A14" s="44">
        <v>10</v>
      </c>
      <c r="B14" s="39">
        <v>2000</v>
      </c>
      <c r="C14" s="39">
        <f t="shared" si="0"/>
        <v>1902.6958813921403</v>
      </c>
      <c r="E14" s="1"/>
      <c r="F14" s="1"/>
      <c r="G14" s="1"/>
      <c r="J14" s="70">
        <v>45017</v>
      </c>
      <c r="K14" s="71">
        <v>0</v>
      </c>
      <c r="L14" s="71">
        <f t="shared" si="5"/>
        <v>0</v>
      </c>
      <c r="M14" s="71">
        <v>0</v>
      </c>
      <c r="N14" s="71">
        <f t="shared" si="6"/>
        <v>0</v>
      </c>
      <c r="O14" s="71">
        <f t="shared" si="7"/>
        <v>0</v>
      </c>
      <c r="P14" s="72">
        <f t="shared" si="1"/>
        <v>0</v>
      </c>
      <c r="Q14" s="72">
        <f t="shared" si="2"/>
        <v>0</v>
      </c>
      <c r="R14" s="72">
        <f t="shared" si="3"/>
        <v>0</v>
      </c>
      <c r="S14" s="72">
        <f t="shared" si="4"/>
        <v>0</v>
      </c>
    </row>
    <row r="15" spans="1:22" x14ac:dyDescent="0.25">
      <c r="A15" s="44">
        <v>11</v>
      </c>
      <c r="B15" s="39">
        <v>2000</v>
      </c>
      <c r="C15" s="39">
        <f t="shared" si="0"/>
        <v>1893.229732728498</v>
      </c>
      <c r="E15" s="1"/>
      <c r="F15" s="1"/>
      <c r="G15" s="1"/>
      <c r="J15" s="70">
        <v>45047</v>
      </c>
      <c r="K15" s="71">
        <v>0</v>
      </c>
      <c r="L15" s="71">
        <f t="shared" si="5"/>
        <v>0</v>
      </c>
      <c r="M15" s="71">
        <v>0</v>
      </c>
      <c r="N15" s="71">
        <f t="shared" si="6"/>
        <v>0</v>
      </c>
      <c r="O15" s="71">
        <f t="shared" si="7"/>
        <v>0</v>
      </c>
      <c r="P15" s="72">
        <f t="shared" si="1"/>
        <v>0</v>
      </c>
      <c r="Q15" s="72">
        <f t="shared" si="2"/>
        <v>0</v>
      </c>
      <c r="R15" s="72">
        <f t="shared" si="3"/>
        <v>0</v>
      </c>
      <c r="S15" s="72">
        <f t="shared" si="4"/>
        <v>0</v>
      </c>
    </row>
    <row r="16" spans="1:22" x14ac:dyDescent="0.25">
      <c r="A16" s="44">
        <v>12</v>
      </c>
      <c r="B16" s="39">
        <v>2000</v>
      </c>
      <c r="C16" s="39">
        <f t="shared" si="0"/>
        <v>1883.8106793318393</v>
      </c>
      <c r="E16" s="1"/>
      <c r="F16" s="1"/>
      <c r="G16" s="1"/>
      <c r="J16" s="70">
        <v>45078</v>
      </c>
      <c r="K16" s="71">
        <v>0</v>
      </c>
      <c r="L16" s="71">
        <f t="shared" si="5"/>
        <v>0</v>
      </c>
      <c r="M16" s="71">
        <v>0</v>
      </c>
      <c r="N16" s="71">
        <f t="shared" si="6"/>
        <v>0</v>
      </c>
      <c r="O16" s="71">
        <f t="shared" si="7"/>
        <v>0</v>
      </c>
      <c r="P16" s="72">
        <f t="shared" si="1"/>
        <v>0</v>
      </c>
      <c r="Q16" s="72">
        <f t="shared" si="2"/>
        <v>0</v>
      </c>
      <c r="R16" s="72">
        <f t="shared" si="3"/>
        <v>0</v>
      </c>
      <c r="S16" s="72">
        <f t="shared" si="4"/>
        <v>0</v>
      </c>
      <c r="T16" s="1">
        <f>-Q16</f>
        <v>0</v>
      </c>
      <c r="V16" s="1">
        <f>Q10+Q16</f>
        <v>0</v>
      </c>
    </row>
    <row r="17" spans="1:22" x14ac:dyDescent="0.25">
      <c r="A17" s="44">
        <v>13</v>
      </c>
      <c r="B17" s="39">
        <v>2000</v>
      </c>
      <c r="C17" s="39">
        <f t="shared" si="0"/>
        <v>1874.4384868973527</v>
      </c>
      <c r="E17" s="1"/>
      <c r="F17" s="1"/>
      <c r="G17" s="1"/>
      <c r="J17" s="70">
        <v>45108</v>
      </c>
      <c r="K17" s="75"/>
      <c r="L17" s="71">
        <f t="shared" si="5"/>
        <v>0</v>
      </c>
      <c r="M17" s="71">
        <f>K17+N17-L17</f>
        <v>0</v>
      </c>
      <c r="N17" s="71">
        <f>-SUM(N5:N16)</f>
        <v>0</v>
      </c>
      <c r="O17" s="71">
        <f t="shared" si="7"/>
        <v>0</v>
      </c>
      <c r="P17" s="72">
        <f>P16-M17</f>
        <v>0</v>
      </c>
      <c r="Q17" s="72">
        <f t="shared" si="2"/>
        <v>0</v>
      </c>
      <c r="R17" s="72">
        <f t="shared" si="3"/>
        <v>0</v>
      </c>
      <c r="S17" s="72">
        <f t="shared" si="4"/>
        <v>0</v>
      </c>
      <c r="T17" s="1">
        <f>S10+T16</f>
        <v>0</v>
      </c>
    </row>
    <row r="18" spans="1:22" x14ac:dyDescent="0.25">
      <c r="A18" s="44">
        <v>14</v>
      </c>
      <c r="B18" s="39">
        <v>2000</v>
      </c>
      <c r="C18" s="39">
        <f t="shared" si="0"/>
        <v>1865.1129222859236</v>
      </c>
      <c r="E18" s="1"/>
      <c r="F18" s="1"/>
      <c r="G18" s="1"/>
      <c r="J18" s="70">
        <v>45139</v>
      </c>
      <c r="K18" s="71">
        <v>0</v>
      </c>
      <c r="L18" s="71">
        <f t="shared" si="5"/>
        <v>0</v>
      </c>
      <c r="M18" s="71">
        <v>0</v>
      </c>
      <c r="N18" s="71">
        <f t="shared" ref="N18:N40" si="8">L18</f>
        <v>0</v>
      </c>
      <c r="O18" s="71">
        <f t="shared" si="7"/>
        <v>0</v>
      </c>
      <c r="P18" s="72">
        <f t="shared" ref="P18:P40" si="9">P17-M18</f>
        <v>0</v>
      </c>
      <c r="Q18" s="72">
        <f t="shared" si="2"/>
        <v>0</v>
      </c>
      <c r="R18" s="72">
        <f t="shared" si="3"/>
        <v>0</v>
      </c>
      <c r="S18" s="72">
        <f t="shared" si="4"/>
        <v>0</v>
      </c>
    </row>
    <row r="19" spans="1:22" x14ac:dyDescent="0.25">
      <c r="A19" s="44">
        <v>15</v>
      </c>
      <c r="B19" s="39">
        <v>2000</v>
      </c>
      <c r="C19" s="39">
        <f t="shared" si="0"/>
        <v>1855.8337535183323</v>
      </c>
      <c r="E19" s="1"/>
      <c r="F19" s="1"/>
      <c r="G19" s="1"/>
      <c r="J19" s="70">
        <v>45170</v>
      </c>
      <c r="K19" s="71">
        <v>0</v>
      </c>
      <c r="L19" s="71">
        <f t="shared" si="5"/>
        <v>0</v>
      </c>
      <c r="M19" s="71">
        <v>0</v>
      </c>
      <c r="N19" s="71">
        <f t="shared" si="8"/>
        <v>0</v>
      </c>
      <c r="O19" s="71">
        <f t="shared" si="7"/>
        <v>0</v>
      </c>
      <c r="P19" s="72">
        <f t="shared" si="9"/>
        <v>0</v>
      </c>
      <c r="Q19" s="72">
        <f t="shared" si="2"/>
        <v>0</v>
      </c>
      <c r="R19" s="72">
        <f t="shared" si="3"/>
        <v>0</v>
      </c>
      <c r="S19" s="72">
        <f t="shared" si="4"/>
        <v>0</v>
      </c>
    </row>
    <row r="20" spans="1:22" x14ac:dyDescent="0.25">
      <c r="A20" s="44">
        <v>16</v>
      </c>
      <c r="B20" s="39">
        <v>2000</v>
      </c>
      <c r="C20" s="39">
        <f t="shared" si="0"/>
        <v>1846.600749769485</v>
      </c>
      <c r="E20" s="1"/>
      <c r="F20" s="1"/>
      <c r="G20" s="1"/>
      <c r="J20" s="70">
        <v>45200</v>
      </c>
      <c r="K20" s="71">
        <v>0</v>
      </c>
      <c r="L20" s="71">
        <f t="shared" si="5"/>
        <v>0</v>
      </c>
      <c r="M20" s="71">
        <v>0</v>
      </c>
      <c r="N20" s="71">
        <f t="shared" si="8"/>
        <v>0</v>
      </c>
      <c r="O20" s="71">
        <f t="shared" si="7"/>
        <v>0</v>
      </c>
      <c r="P20" s="72">
        <f t="shared" si="9"/>
        <v>0</v>
      </c>
      <c r="Q20" s="72">
        <f t="shared" si="2"/>
        <v>0</v>
      </c>
      <c r="R20" s="72">
        <f t="shared" si="3"/>
        <v>0</v>
      </c>
      <c r="S20" s="72">
        <f t="shared" si="4"/>
        <v>0</v>
      </c>
    </row>
    <row r="21" spans="1:22" x14ac:dyDescent="0.25">
      <c r="A21" s="44">
        <v>17</v>
      </c>
      <c r="B21" s="39">
        <v>2000</v>
      </c>
      <c r="C21" s="39">
        <f t="shared" si="0"/>
        <v>1837.4136813626717</v>
      </c>
      <c r="E21" s="1"/>
      <c r="F21" s="1"/>
      <c r="G21" s="1"/>
      <c r="J21" s="70">
        <v>45231</v>
      </c>
      <c r="K21" s="71">
        <v>0</v>
      </c>
      <c r="L21" s="71">
        <f t="shared" si="5"/>
        <v>0</v>
      </c>
      <c r="M21" s="71">
        <v>0</v>
      </c>
      <c r="N21" s="71">
        <f t="shared" si="8"/>
        <v>0</v>
      </c>
      <c r="O21" s="71">
        <f t="shared" si="7"/>
        <v>0</v>
      </c>
      <c r="P21" s="72">
        <f t="shared" si="9"/>
        <v>0</v>
      </c>
      <c r="Q21" s="72">
        <f t="shared" si="2"/>
        <v>0</v>
      </c>
      <c r="R21" s="72">
        <f t="shared" si="3"/>
        <v>0</v>
      </c>
      <c r="S21" s="72">
        <f t="shared" si="4"/>
        <v>0</v>
      </c>
      <c r="U21" s="1"/>
    </row>
    <row r="22" spans="1:22" x14ac:dyDescent="0.25">
      <c r="A22" s="44">
        <v>18</v>
      </c>
      <c r="B22" s="39">
        <v>2000</v>
      </c>
      <c r="C22" s="39">
        <f t="shared" si="0"/>
        <v>1828.2723197638531</v>
      </c>
      <c r="E22" s="1"/>
      <c r="F22" s="1"/>
      <c r="G22" s="1"/>
      <c r="J22" s="70">
        <v>45261</v>
      </c>
      <c r="K22" s="71">
        <v>0</v>
      </c>
      <c r="L22" s="71">
        <f t="shared" si="5"/>
        <v>0</v>
      </c>
      <c r="M22" s="71">
        <v>0</v>
      </c>
      <c r="N22" s="71">
        <f t="shared" si="8"/>
        <v>0</v>
      </c>
      <c r="O22" s="71">
        <f t="shared" si="7"/>
        <v>0</v>
      </c>
      <c r="P22" s="72">
        <f t="shared" si="9"/>
        <v>0</v>
      </c>
      <c r="Q22" s="72">
        <f t="shared" si="2"/>
        <v>0</v>
      </c>
      <c r="R22" s="72">
        <f t="shared" si="3"/>
        <v>0</v>
      </c>
      <c r="S22" s="72">
        <f t="shared" si="4"/>
        <v>0</v>
      </c>
      <c r="U22" s="1"/>
    </row>
    <row r="23" spans="1:22" x14ac:dyDescent="0.25">
      <c r="A23" s="44">
        <v>19</v>
      </c>
      <c r="B23" s="39">
        <v>2000</v>
      </c>
      <c r="C23" s="39">
        <f t="shared" si="0"/>
        <v>1819.1764375759733</v>
      </c>
      <c r="E23" s="1"/>
      <c r="F23" s="1"/>
      <c r="G23" s="1"/>
      <c r="J23" s="70">
        <v>45292</v>
      </c>
      <c r="K23" s="71">
        <v>0</v>
      </c>
      <c r="L23" s="71">
        <f t="shared" si="5"/>
        <v>0</v>
      </c>
      <c r="M23" s="71">
        <v>0</v>
      </c>
      <c r="N23" s="71">
        <f t="shared" si="8"/>
        <v>0</v>
      </c>
      <c r="O23" s="71">
        <f t="shared" si="7"/>
        <v>0</v>
      </c>
      <c r="P23" s="72">
        <f t="shared" si="9"/>
        <v>0</v>
      </c>
      <c r="Q23" s="72">
        <f t="shared" si="2"/>
        <v>0</v>
      </c>
      <c r="R23" s="72">
        <f t="shared" si="3"/>
        <v>0</v>
      </c>
      <c r="S23" s="72">
        <f t="shared" si="4"/>
        <v>0</v>
      </c>
    </row>
    <row r="24" spans="1:22" x14ac:dyDescent="0.25">
      <c r="A24" s="44">
        <v>20</v>
      </c>
      <c r="B24" s="39">
        <v>2000</v>
      </c>
      <c r="C24" s="39">
        <f t="shared" si="0"/>
        <v>1810.125808533307</v>
      </c>
      <c r="E24" s="1"/>
      <c r="F24" s="1"/>
      <c r="G24" s="1"/>
      <c r="J24" s="70">
        <v>45323</v>
      </c>
      <c r="K24" s="71">
        <v>0</v>
      </c>
      <c r="L24" s="71">
        <f t="shared" si="5"/>
        <v>0</v>
      </c>
      <c r="M24" s="71">
        <v>0</v>
      </c>
      <c r="N24" s="71">
        <f t="shared" si="8"/>
        <v>0</v>
      </c>
      <c r="O24" s="71">
        <f t="shared" si="7"/>
        <v>0</v>
      </c>
      <c r="P24" s="72">
        <f t="shared" si="9"/>
        <v>0</v>
      </c>
      <c r="Q24" s="72">
        <f t="shared" si="2"/>
        <v>0</v>
      </c>
      <c r="R24" s="72">
        <f t="shared" si="3"/>
        <v>0</v>
      </c>
      <c r="S24" s="72">
        <f t="shared" si="4"/>
        <v>0</v>
      </c>
    </row>
    <row r="25" spans="1:22" x14ac:dyDescent="0.25">
      <c r="A25" s="44">
        <v>21</v>
      </c>
      <c r="B25" s="39">
        <v>2000</v>
      </c>
      <c r="C25" s="39">
        <f t="shared" si="0"/>
        <v>1801.1202074958283</v>
      </c>
      <c r="E25" s="1"/>
      <c r="F25" s="1"/>
      <c r="G25" s="1"/>
      <c r="J25" s="70">
        <v>45352</v>
      </c>
      <c r="K25" s="71">
        <v>0</v>
      </c>
      <c r="L25" s="71">
        <f t="shared" si="5"/>
        <v>0</v>
      </c>
      <c r="M25" s="71">
        <v>0</v>
      </c>
      <c r="N25" s="71">
        <f t="shared" si="8"/>
        <v>0</v>
      </c>
      <c r="O25" s="71">
        <f t="shared" si="7"/>
        <v>0</v>
      </c>
      <c r="P25" s="72">
        <f t="shared" si="9"/>
        <v>0</v>
      </c>
      <c r="Q25" s="72">
        <f t="shared" si="2"/>
        <v>0</v>
      </c>
      <c r="R25" s="72">
        <f t="shared" si="3"/>
        <v>0</v>
      </c>
      <c r="S25" s="72">
        <f t="shared" si="4"/>
        <v>0</v>
      </c>
    </row>
    <row r="26" spans="1:22" x14ac:dyDescent="0.25">
      <c r="A26" s="44">
        <v>22</v>
      </c>
      <c r="B26" s="39">
        <v>2000</v>
      </c>
      <c r="C26" s="39">
        <f t="shared" si="0"/>
        <v>1792.1594104436106</v>
      </c>
      <c r="E26" s="1"/>
      <c r="F26" s="1"/>
      <c r="G26" s="1"/>
      <c r="J26" s="70">
        <v>45383</v>
      </c>
      <c r="K26" s="71">
        <v>0</v>
      </c>
      <c r="L26" s="71">
        <f t="shared" si="5"/>
        <v>0</v>
      </c>
      <c r="M26" s="71">
        <v>0</v>
      </c>
      <c r="N26" s="71">
        <f t="shared" si="8"/>
        <v>0</v>
      </c>
      <c r="O26" s="71">
        <f t="shared" si="7"/>
        <v>0</v>
      </c>
      <c r="P26" s="72">
        <f t="shared" si="9"/>
        <v>0</v>
      </c>
      <c r="Q26" s="72">
        <f t="shared" si="2"/>
        <v>0</v>
      </c>
      <c r="R26" s="72">
        <f t="shared" si="3"/>
        <v>0</v>
      </c>
      <c r="S26" s="72">
        <f t="shared" si="4"/>
        <v>0</v>
      </c>
    </row>
    <row r="27" spans="1:22" x14ac:dyDescent="0.25">
      <c r="A27" s="44">
        <v>23</v>
      </c>
      <c r="B27" s="39">
        <v>2000</v>
      </c>
      <c r="C27" s="39">
        <f t="shared" si="0"/>
        <v>1783.2431944712546</v>
      </c>
      <c r="E27" s="1"/>
      <c r="F27" s="1"/>
      <c r="G27" s="1"/>
      <c r="J27" s="70">
        <v>45413</v>
      </c>
      <c r="K27" s="71">
        <v>0</v>
      </c>
      <c r="L27" s="71">
        <f t="shared" si="5"/>
        <v>0</v>
      </c>
      <c r="M27" s="71">
        <v>0</v>
      </c>
      <c r="N27" s="71">
        <f t="shared" si="8"/>
        <v>0</v>
      </c>
      <c r="O27" s="71">
        <f t="shared" si="7"/>
        <v>0</v>
      </c>
      <c r="P27" s="72">
        <f t="shared" si="9"/>
        <v>0</v>
      </c>
      <c r="Q27" s="72">
        <f t="shared" si="2"/>
        <v>0</v>
      </c>
      <c r="R27" s="72">
        <f t="shared" si="3"/>
        <v>0</v>
      </c>
      <c r="S27" s="72">
        <f t="shared" si="4"/>
        <v>0</v>
      </c>
    </row>
    <row r="28" spans="1:22" x14ac:dyDescent="0.25">
      <c r="A28" s="44">
        <v>24</v>
      </c>
      <c r="B28" s="39">
        <v>2000</v>
      </c>
      <c r="C28" s="39">
        <f t="shared" si="0"/>
        <v>1774.3713377823428</v>
      </c>
      <c r="E28" s="1"/>
      <c r="F28" s="1"/>
      <c r="G28" s="1"/>
      <c r="J28" s="70">
        <v>45444</v>
      </c>
      <c r="K28" s="71">
        <v>0</v>
      </c>
      <c r="L28" s="71">
        <f t="shared" si="5"/>
        <v>0</v>
      </c>
      <c r="M28" s="71">
        <v>0</v>
      </c>
      <c r="N28" s="71">
        <f t="shared" si="8"/>
        <v>0</v>
      </c>
      <c r="O28" s="71">
        <f t="shared" si="7"/>
        <v>0</v>
      </c>
      <c r="P28" s="72">
        <f t="shared" si="9"/>
        <v>0</v>
      </c>
      <c r="Q28" s="72">
        <f t="shared" si="2"/>
        <v>0</v>
      </c>
      <c r="R28" s="72">
        <f t="shared" si="3"/>
        <v>0</v>
      </c>
      <c r="S28" s="72">
        <f t="shared" si="4"/>
        <v>0</v>
      </c>
      <c r="T28" s="1">
        <f>-Q28</f>
        <v>0</v>
      </c>
    </row>
    <row r="29" spans="1:22" x14ac:dyDescent="0.25">
      <c r="A29" s="44">
        <v>25</v>
      </c>
      <c r="B29" s="39">
        <v>2000</v>
      </c>
      <c r="C29" s="39">
        <f t="shared" si="0"/>
        <v>1765.5436196839235</v>
      </c>
      <c r="E29" s="1"/>
      <c r="F29" s="1"/>
      <c r="G29" s="1"/>
      <c r="J29" s="70">
        <v>45474</v>
      </c>
      <c r="K29" s="75"/>
      <c r="L29" s="71">
        <f t="shared" si="5"/>
        <v>0</v>
      </c>
      <c r="M29" s="78"/>
      <c r="N29" s="71">
        <f>-SUM(N18:N28)</f>
        <v>0</v>
      </c>
      <c r="O29" s="71">
        <f t="shared" si="7"/>
        <v>0</v>
      </c>
      <c r="P29" s="72">
        <f t="shared" si="9"/>
        <v>0</v>
      </c>
      <c r="Q29" s="72">
        <f t="shared" si="2"/>
        <v>0</v>
      </c>
      <c r="R29" s="72">
        <f t="shared" si="3"/>
        <v>0</v>
      </c>
      <c r="S29" s="72">
        <f t="shared" si="4"/>
        <v>0</v>
      </c>
      <c r="T29" s="1">
        <f>S22+T28</f>
        <v>0</v>
      </c>
      <c r="U29" s="1"/>
      <c r="V29" s="1"/>
    </row>
    <row r="30" spans="1:22" x14ac:dyDescent="0.25">
      <c r="A30" s="44">
        <v>26</v>
      </c>
      <c r="B30" s="39">
        <v>2000</v>
      </c>
      <c r="C30" s="39">
        <f t="shared" si="0"/>
        <v>1756.7598205810186</v>
      </c>
      <c r="E30" s="1"/>
      <c r="F30" s="1"/>
      <c r="G30" s="1"/>
      <c r="J30" s="70">
        <v>45505</v>
      </c>
      <c r="K30" s="71">
        <v>0</v>
      </c>
      <c r="L30" s="71">
        <f t="shared" si="5"/>
        <v>0</v>
      </c>
      <c r="M30" s="71">
        <v>0</v>
      </c>
      <c r="N30" s="71">
        <f t="shared" si="8"/>
        <v>0</v>
      </c>
      <c r="O30" s="71">
        <f t="shared" si="7"/>
        <v>0</v>
      </c>
      <c r="P30" s="72">
        <f t="shared" si="9"/>
        <v>0</v>
      </c>
      <c r="Q30" s="72">
        <f t="shared" si="2"/>
        <v>0</v>
      </c>
      <c r="R30" s="72">
        <f t="shared" si="3"/>
        <v>0</v>
      </c>
      <c r="S30" s="72">
        <f t="shared" si="4"/>
        <v>0</v>
      </c>
      <c r="U30" s="1"/>
      <c r="V30" s="1"/>
    </row>
    <row r="31" spans="1:22" x14ac:dyDescent="0.25">
      <c r="A31" s="44">
        <v>27</v>
      </c>
      <c r="B31" s="39">
        <v>2000</v>
      </c>
      <c r="C31" s="39">
        <f t="shared" si="0"/>
        <v>1748.0197219711631</v>
      </c>
      <c r="E31" s="1"/>
      <c r="F31" s="1"/>
      <c r="G31" s="1"/>
      <c r="J31" s="70">
        <v>45536</v>
      </c>
      <c r="K31" s="71">
        <v>0</v>
      </c>
      <c r="L31" s="71">
        <f t="shared" si="5"/>
        <v>0</v>
      </c>
      <c r="M31" s="71">
        <v>0</v>
      </c>
      <c r="N31" s="71">
        <f t="shared" si="8"/>
        <v>0</v>
      </c>
      <c r="O31" s="71">
        <f t="shared" si="7"/>
        <v>0</v>
      </c>
      <c r="P31" s="72">
        <f t="shared" si="9"/>
        <v>0</v>
      </c>
      <c r="Q31" s="72">
        <f t="shared" si="2"/>
        <v>0</v>
      </c>
      <c r="R31" s="72">
        <f t="shared" si="3"/>
        <v>0</v>
      </c>
      <c r="S31" s="72">
        <f t="shared" si="4"/>
        <v>0</v>
      </c>
      <c r="U31" s="1"/>
      <c r="V31" s="1"/>
    </row>
    <row r="32" spans="1:22" x14ac:dyDescent="0.25">
      <c r="A32" s="44">
        <v>28</v>
      </c>
      <c r="B32" s="39">
        <v>2000</v>
      </c>
      <c r="C32" s="39">
        <f t="shared" si="0"/>
        <v>1739.3231064389686</v>
      </c>
      <c r="E32" s="1"/>
      <c r="F32" s="1"/>
      <c r="G32" s="1"/>
      <c r="J32" s="70">
        <v>45566</v>
      </c>
      <c r="K32" s="71">
        <v>0</v>
      </c>
      <c r="L32" s="71">
        <f t="shared" si="5"/>
        <v>0</v>
      </c>
      <c r="M32" s="71">
        <v>0</v>
      </c>
      <c r="N32" s="71">
        <f t="shared" si="8"/>
        <v>0</v>
      </c>
      <c r="O32" s="71">
        <f t="shared" si="7"/>
        <v>0</v>
      </c>
      <c r="P32" s="72">
        <f t="shared" si="9"/>
        <v>0</v>
      </c>
      <c r="Q32" s="72">
        <f t="shared" si="2"/>
        <v>0</v>
      </c>
      <c r="R32" s="72">
        <f t="shared" si="3"/>
        <v>0</v>
      </c>
      <c r="S32" s="72">
        <f t="shared" si="4"/>
        <v>0</v>
      </c>
      <c r="U32" s="1"/>
      <c r="V32" s="1"/>
    </row>
    <row r="33" spans="1:22" x14ac:dyDescent="0.25">
      <c r="A33" s="44">
        <v>29</v>
      </c>
      <c r="B33" s="39">
        <v>2000</v>
      </c>
      <c r="C33" s="39">
        <f t="shared" si="0"/>
        <v>1730.6697576507154</v>
      </c>
      <c r="E33" s="1"/>
      <c r="F33" s="1"/>
      <c r="G33" s="1"/>
      <c r="J33" s="70">
        <v>45597</v>
      </c>
      <c r="K33" s="71">
        <v>0</v>
      </c>
      <c r="L33" s="71">
        <f t="shared" si="5"/>
        <v>0</v>
      </c>
      <c r="M33" s="71">
        <v>0</v>
      </c>
      <c r="N33" s="71">
        <f t="shared" si="8"/>
        <v>0</v>
      </c>
      <c r="O33" s="71">
        <f t="shared" si="7"/>
        <v>0</v>
      </c>
      <c r="P33" s="72">
        <f t="shared" si="9"/>
        <v>0</v>
      </c>
      <c r="Q33" s="72">
        <f t="shared" si="2"/>
        <v>0</v>
      </c>
      <c r="R33" s="72">
        <f t="shared" si="3"/>
        <v>0</v>
      </c>
      <c r="S33" s="72">
        <f t="shared" si="4"/>
        <v>0</v>
      </c>
      <c r="T33" s="1"/>
      <c r="U33" s="1"/>
      <c r="V33" s="1"/>
    </row>
    <row r="34" spans="1:22" x14ac:dyDescent="0.25">
      <c r="A34" s="44">
        <v>30</v>
      </c>
      <c r="B34" s="39">
        <v>2000</v>
      </c>
      <c r="C34" s="39">
        <f t="shared" si="0"/>
        <v>1722.0594603489706</v>
      </c>
      <c r="E34" s="1"/>
      <c r="F34" s="1"/>
      <c r="G34" s="1"/>
      <c r="J34" s="70">
        <v>45627</v>
      </c>
      <c r="K34" s="71">
        <v>0</v>
      </c>
      <c r="L34" s="71">
        <f t="shared" si="5"/>
        <v>0</v>
      </c>
      <c r="M34" s="71">
        <v>0</v>
      </c>
      <c r="N34" s="71">
        <f t="shared" si="8"/>
        <v>0</v>
      </c>
      <c r="O34" s="71">
        <f t="shared" si="7"/>
        <v>0</v>
      </c>
      <c r="P34" s="72">
        <f t="shared" si="9"/>
        <v>0</v>
      </c>
      <c r="Q34" s="72">
        <f t="shared" si="2"/>
        <v>0</v>
      </c>
      <c r="R34" s="72">
        <f t="shared" si="3"/>
        <v>0</v>
      </c>
      <c r="S34" s="72">
        <f t="shared" si="4"/>
        <v>0</v>
      </c>
      <c r="T34" s="1"/>
      <c r="U34" s="1"/>
      <c r="V34" s="1"/>
    </row>
    <row r="35" spans="1:22" x14ac:dyDescent="0.25">
      <c r="A35" s="44">
        <v>31</v>
      </c>
      <c r="B35" s="39">
        <v>2000</v>
      </c>
      <c r="C35" s="39">
        <f t="shared" si="0"/>
        <v>1713.492000347235</v>
      </c>
      <c r="E35" s="1"/>
      <c r="F35" s="1"/>
      <c r="G35" s="1"/>
      <c r="J35" s="70">
        <v>45658</v>
      </c>
      <c r="K35" s="71">
        <v>0</v>
      </c>
      <c r="L35" s="71">
        <f t="shared" si="5"/>
        <v>0</v>
      </c>
      <c r="M35" s="71">
        <v>0</v>
      </c>
      <c r="N35" s="71">
        <f t="shared" si="8"/>
        <v>0</v>
      </c>
      <c r="O35" s="71">
        <f t="shared" si="7"/>
        <v>0</v>
      </c>
      <c r="P35" s="72">
        <f t="shared" si="9"/>
        <v>0</v>
      </c>
      <c r="Q35" s="72">
        <f t="shared" si="2"/>
        <v>0</v>
      </c>
      <c r="R35" s="72">
        <f t="shared" si="3"/>
        <v>0</v>
      </c>
      <c r="S35" s="72">
        <f t="shared" si="4"/>
        <v>0</v>
      </c>
      <c r="U35" s="1"/>
      <c r="V35" s="1"/>
    </row>
    <row r="36" spans="1:22" x14ac:dyDescent="0.25">
      <c r="A36" s="44">
        <v>32</v>
      </c>
      <c r="B36" s="39">
        <v>2000</v>
      </c>
      <c r="C36" s="39">
        <f t="shared" ref="C36:C63" si="10">PV(0.06/12,A36,0,-B36,1)</f>
        <v>1704.9671645246121</v>
      </c>
      <c r="E36" s="1"/>
      <c r="F36" s="1"/>
      <c r="G36" s="1"/>
      <c r="J36" s="70">
        <v>45689</v>
      </c>
      <c r="K36" s="71">
        <v>0</v>
      </c>
      <c r="L36" s="71">
        <f t="shared" si="5"/>
        <v>0</v>
      </c>
      <c r="M36" s="71">
        <v>0</v>
      </c>
      <c r="N36" s="71">
        <f t="shared" si="8"/>
        <v>0</v>
      </c>
      <c r="O36" s="71">
        <f t="shared" si="7"/>
        <v>0</v>
      </c>
      <c r="P36" s="72">
        <f t="shared" si="9"/>
        <v>0</v>
      </c>
      <c r="Q36" s="72">
        <f t="shared" si="2"/>
        <v>0</v>
      </c>
      <c r="R36" s="72">
        <f t="shared" si="3"/>
        <v>0</v>
      </c>
      <c r="S36" s="72">
        <f t="shared" si="4"/>
        <v>0</v>
      </c>
    </row>
    <row r="37" spans="1:22" x14ac:dyDescent="0.25">
      <c r="A37" s="44">
        <v>33</v>
      </c>
      <c r="B37" s="39">
        <v>2000</v>
      </c>
      <c r="C37" s="39">
        <f t="shared" si="10"/>
        <v>1696.4847408205098</v>
      </c>
      <c r="E37" s="1"/>
      <c r="F37" s="1"/>
      <c r="G37" s="1"/>
      <c r="J37" s="70">
        <v>45717</v>
      </c>
      <c r="K37" s="71">
        <v>0</v>
      </c>
      <c r="L37" s="71">
        <f t="shared" si="5"/>
        <v>0</v>
      </c>
      <c r="M37" s="71">
        <v>0</v>
      </c>
      <c r="N37" s="71">
        <f t="shared" si="8"/>
        <v>0</v>
      </c>
      <c r="O37" s="71">
        <f t="shared" si="7"/>
        <v>0</v>
      </c>
      <c r="P37" s="72">
        <f t="shared" si="9"/>
        <v>0</v>
      </c>
      <c r="Q37" s="72">
        <f t="shared" si="2"/>
        <v>0</v>
      </c>
      <c r="R37" s="72">
        <f t="shared" si="3"/>
        <v>0</v>
      </c>
      <c r="S37" s="72">
        <f t="shared" si="4"/>
        <v>0</v>
      </c>
    </row>
    <row r="38" spans="1:22" x14ac:dyDescent="0.25">
      <c r="A38" s="44">
        <v>34</v>
      </c>
      <c r="B38" s="39">
        <v>2000</v>
      </c>
      <c r="C38" s="39">
        <f t="shared" si="10"/>
        <v>1688.0445182293631</v>
      </c>
      <c r="E38" s="1"/>
      <c r="F38" s="1"/>
      <c r="G38" s="1"/>
      <c r="J38" s="70">
        <v>45748</v>
      </c>
      <c r="K38" s="71">
        <v>0</v>
      </c>
      <c r="L38" s="71">
        <f t="shared" si="5"/>
        <v>0</v>
      </c>
      <c r="M38" s="71">
        <v>0</v>
      </c>
      <c r="N38" s="71">
        <f t="shared" si="8"/>
        <v>0</v>
      </c>
      <c r="O38" s="71">
        <f t="shared" si="7"/>
        <v>0</v>
      </c>
      <c r="P38" s="72">
        <f t="shared" si="9"/>
        <v>0</v>
      </c>
      <c r="Q38" s="72">
        <f t="shared" si="2"/>
        <v>0</v>
      </c>
      <c r="R38" s="72">
        <f t="shared" si="3"/>
        <v>0</v>
      </c>
      <c r="S38" s="72">
        <f t="shared" si="4"/>
        <v>0</v>
      </c>
    </row>
    <row r="39" spans="1:22" x14ac:dyDescent="0.25">
      <c r="A39" s="44">
        <v>35</v>
      </c>
      <c r="B39" s="39">
        <v>2000</v>
      </c>
      <c r="C39" s="39">
        <f t="shared" si="10"/>
        <v>1679.6462867953865</v>
      </c>
      <c r="E39" s="1"/>
      <c r="F39" s="1"/>
      <c r="G39" s="1"/>
      <c r="J39" s="70">
        <v>45778</v>
      </c>
      <c r="K39" s="71">
        <v>0</v>
      </c>
      <c r="L39" s="71">
        <f t="shared" si="5"/>
        <v>0</v>
      </c>
      <c r="M39" s="71">
        <v>0</v>
      </c>
      <c r="N39" s="71">
        <f t="shared" si="8"/>
        <v>0</v>
      </c>
      <c r="O39" s="71">
        <f t="shared" si="7"/>
        <v>0</v>
      </c>
      <c r="P39" s="72">
        <f t="shared" si="9"/>
        <v>0</v>
      </c>
      <c r="Q39" s="72">
        <f t="shared" si="2"/>
        <v>0</v>
      </c>
      <c r="R39" s="72">
        <f t="shared" si="3"/>
        <v>0</v>
      </c>
      <c r="S39" s="72">
        <f t="shared" si="4"/>
        <v>0</v>
      </c>
    </row>
    <row r="40" spans="1:22" x14ac:dyDescent="0.25">
      <c r="A40" s="44">
        <v>36</v>
      </c>
      <c r="B40" s="39">
        <v>2000</v>
      </c>
      <c r="C40" s="39">
        <f t="shared" si="10"/>
        <v>1671.2898376073501</v>
      </c>
      <c r="E40" s="1"/>
      <c r="F40" s="1"/>
      <c r="G40" s="1"/>
      <c r="J40" s="70">
        <v>45809</v>
      </c>
      <c r="K40" s="71">
        <v>0</v>
      </c>
      <c r="L40" s="71">
        <f t="shared" si="5"/>
        <v>0</v>
      </c>
      <c r="M40" s="71">
        <v>0</v>
      </c>
      <c r="N40" s="71">
        <f t="shared" si="8"/>
        <v>0</v>
      </c>
      <c r="O40" s="71">
        <f t="shared" si="7"/>
        <v>0</v>
      </c>
      <c r="P40" s="72">
        <f t="shared" si="9"/>
        <v>0</v>
      </c>
      <c r="Q40" s="72">
        <f t="shared" si="2"/>
        <v>0</v>
      </c>
      <c r="R40" s="72">
        <f t="shared" si="3"/>
        <v>0</v>
      </c>
      <c r="S40" s="72">
        <f t="shared" si="4"/>
        <v>0</v>
      </c>
      <c r="T40" s="1">
        <f>-Q40</f>
        <v>0</v>
      </c>
    </row>
    <row r="41" spans="1:22" x14ac:dyDescent="0.25">
      <c r="A41" s="44">
        <v>37</v>
      </c>
      <c r="B41" s="39">
        <v>2000</v>
      </c>
      <c r="C41" s="39">
        <f t="shared" si="10"/>
        <v>1662.9749627933836</v>
      </c>
      <c r="E41" s="1"/>
      <c r="F41" s="1"/>
      <c r="G41" s="1"/>
      <c r="J41" s="70"/>
      <c r="K41" s="71"/>
      <c r="L41" s="71"/>
      <c r="M41" s="71"/>
      <c r="N41" s="71"/>
      <c r="O41" s="71"/>
      <c r="P41" s="72"/>
      <c r="Q41" s="72"/>
      <c r="R41" s="72"/>
      <c r="S41" s="72"/>
      <c r="T41" s="1">
        <f>S34+T40</f>
        <v>0</v>
      </c>
    </row>
    <row r="42" spans="1:22" x14ac:dyDescent="0.25">
      <c r="A42" s="44">
        <v>38</v>
      </c>
      <c r="B42" s="39">
        <v>2000</v>
      </c>
      <c r="C42" s="39">
        <f t="shared" si="10"/>
        <v>1654.7014555158046</v>
      </c>
      <c r="E42" s="1"/>
      <c r="F42" s="1"/>
      <c r="G42" s="1"/>
      <c r="J42" s="44"/>
      <c r="K42" s="40"/>
      <c r="L42" s="71">
        <f>SUM(L5:L41)</f>
        <v>0</v>
      </c>
      <c r="M42" s="71">
        <f>SUM(M5:M41)</f>
        <v>0</v>
      </c>
      <c r="N42" s="40"/>
      <c r="O42" s="40"/>
      <c r="P42" s="40"/>
      <c r="Q42" s="71">
        <f>SUM(Q5:Q41)</f>
        <v>0</v>
      </c>
      <c r="R42" s="40"/>
      <c r="S42" s="40"/>
    </row>
    <row r="43" spans="1:22" ht="15.75" thickBot="1" x14ac:dyDescent="0.3">
      <c r="A43" s="44">
        <v>39</v>
      </c>
      <c r="B43" s="39">
        <v>2000</v>
      </c>
      <c r="C43" s="39">
        <f t="shared" si="10"/>
        <v>1646.4691099659751</v>
      </c>
      <c r="E43" s="1"/>
      <c r="F43" s="1"/>
      <c r="G43" s="1"/>
      <c r="L43" s="84"/>
    </row>
    <row r="44" spans="1:22" x14ac:dyDescent="0.25">
      <c r="A44" s="44">
        <v>40</v>
      </c>
      <c r="B44" s="39">
        <v>2000</v>
      </c>
      <c r="C44" s="39">
        <f t="shared" si="10"/>
        <v>1638.2777213591792</v>
      </c>
      <c r="E44" s="1"/>
      <c r="F44" s="1"/>
      <c r="G44" s="1"/>
      <c r="K44" t="s">
        <v>152</v>
      </c>
      <c r="M44" s="84">
        <f>SUM(K5:K40)</f>
        <v>0</v>
      </c>
      <c r="P44" s="85" t="s">
        <v>176</v>
      </c>
      <c r="Q44" s="86"/>
      <c r="R44" s="87"/>
    </row>
    <row r="45" spans="1:22" ht="15.75" thickBot="1" x14ac:dyDescent="0.3">
      <c r="A45" s="44">
        <v>41</v>
      </c>
      <c r="B45" s="39">
        <v>2000</v>
      </c>
      <c r="C45" s="39">
        <f t="shared" si="10"/>
        <v>1630.1270859295319</v>
      </c>
      <c r="E45" s="1"/>
      <c r="F45" s="1"/>
      <c r="G45" s="1"/>
      <c r="P45" s="88" t="s">
        <v>177</v>
      </c>
      <c r="Q45" s="89"/>
      <c r="R45" s="90">
        <f>K29-L29+N29</f>
        <v>0</v>
      </c>
    </row>
    <row r="46" spans="1:22" x14ac:dyDescent="0.25">
      <c r="A46" s="44">
        <v>42</v>
      </c>
      <c r="B46" s="39">
        <v>2000</v>
      </c>
      <c r="C46" s="39">
        <f t="shared" si="10"/>
        <v>1622.0170009249077</v>
      </c>
      <c r="E46" s="1"/>
      <c r="F46" s="1"/>
      <c r="G46" s="1"/>
      <c r="H46" s="1"/>
      <c r="K46" t="s">
        <v>128</v>
      </c>
      <c r="M46" s="1">
        <f>P4</f>
        <v>0</v>
      </c>
    </row>
    <row r="47" spans="1:22" x14ac:dyDescent="0.25">
      <c r="A47" s="44">
        <v>43</v>
      </c>
      <c r="B47" s="39">
        <v>2000</v>
      </c>
      <c r="C47" s="39">
        <f t="shared" si="10"/>
        <v>1613.9472646018983</v>
      </c>
      <c r="E47" s="1"/>
      <c r="F47" s="1"/>
      <c r="G47" s="1"/>
      <c r="H47" s="1"/>
    </row>
    <row r="48" spans="1:22" x14ac:dyDescent="0.25">
      <c r="A48" s="44">
        <v>44</v>
      </c>
      <c r="B48" s="39">
        <v>2000</v>
      </c>
      <c r="C48" s="39">
        <f t="shared" si="10"/>
        <v>1605.9176762207946</v>
      </c>
      <c r="E48" s="1"/>
      <c r="F48" s="1"/>
      <c r="G48" s="1"/>
      <c r="H48" s="1"/>
      <c r="K48" t="s">
        <v>153</v>
      </c>
      <c r="U48" s="1"/>
    </row>
    <row r="49" spans="1:22" x14ac:dyDescent="0.25">
      <c r="A49" s="44">
        <v>45</v>
      </c>
      <c r="B49" s="39">
        <v>2000</v>
      </c>
      <c r="C49" s="39">
        <f t="shared" si="10"/>
        <v>1597.9280360405921</v>
      </c>
      <c r="E49" s="1"/>
      <c r="F49" s="1"/>
      <c r="G49" s="1"/>
      <c r="H49" s="1"/>
      <c r="K49" t="s">
        <v>155</v>
      </c>
      <c r="M49" s="1">
        <f>M44-M46</f>
        <v>0</v>
      </c>
    </row>
    <row r="50" spans="1:22" x14ac:dyDescent="0.25">
      <c r="A50" s="44">
        <v>46</v>
      </c>
      <c r="B50" s="39">
        <v>2000</v>
      </c>
      <c r="C50" s="39">
        <f t="shared" si="10"/>
        <v>1589.978145314022</v>
      </c>
      <c r="E50" s="1"/>
      <c r="F50" s="1"/>
      <c r="G50" s="1"/>
      <c r="H50" s="1"/>
      <c r="J50" s="44">
        <v>46</v>
      </c>
      <c r="K50" s="39">
        <v>2000</v>
      </c>
      <c r="L50" s="39">
        <f t="shared" ref="L50:L64" si="11">N49*(6%/12)</f>
        <v>0</v>
      </c>
      <c r="M50" s="39">
        <f t="shared" ref="M50:M64" si="12">K50-L50</f>
        <v>2000</v>
      </c>
      <c r="N50" s="39">
        <f t="shared" ref="N50:N64" si="13">N49-M50</f>
        <v>-2000</v>
      </c>
      <c r="P50" s="1"/>
      <c r="Q50" s="1"/>
      <c r="U50" s="1"/>
    </row>
    <row r="51" spans="1:22" x14ac:dyDescent="0.25">
      <c r="A51" s="44">
        <v>47</v>
      </c>
      <c r="B51" s="39">
        <v>2000</v>
      </c>
      <c r="C51" s="39">
        <f t="shared" si="10"/>
        <v>1582.0678062826096</v>
      </c>
      <c r="E51" s="1"/>
      <c r="F51" s="1"/>
      <c r="G51" s="1"/>
      <c r="H51" s="1"/>
      <c r="J51" s="44">
        <v>47</v>
      </c>
      <c r="K51" s="39">
        <v>2000</v>
      </c>
      <c r="L51" s="39">
        <f t="shared" si="11"/>
        <v>-10</v>
      </c>
      <c r="M51" s="39">
        <f t="shared" si="12"/>
        <v>2010</v>
      </c>
      <c r="N51" s="39">
        <f t="shared" si="13"/>
        <v>-4010</v>
      </c>
      <c r="P51" s="1"/>
      <c r="Q51" s="1"/>
    </row>
    <row r="52" spans="1:22" x14ac:dyDescent="0.25">
      <c r="A52" s="44">
        <v>48</v>
      </c>
      <c r="B52" s="39">
        <v>2000</v>
      </c>
      <c r="C52" s="39">
        <f t="shared" si="10"/>
        <v>1574.1968221717509</v>
      </c>
      <c r="E52" s="1"/>
      <c r="F52" s="1"/>
      <c r="G52" s="1"/>
      <c r="H52" s="1"/>
      <c r="J52" s="57">
        <v>48</v>
      </c>
      <c r="K52" s="56">
        <v>2000</v>
      </c>
      <c r="L52" s="56">
        <f t="shared" si="11"/>
        <v>-20.05</v>
      </c>
      <c r="M52" s="56">
        <f t="shared" si="12"/>
        <v>2020.05</v>
      </c>
      <c r="N52" s="56">
        <f t="shared" si="13"/>
        <v>-6030.05</v>
      </c>
      <c r="P52" s="52">
        <f>SUM(L47:L52)</f>
        <v>-30.05</v>
      </c>
      <c r="Q52" s="51">
        <f>SUM(M47:M52)</f>
        <v>6030.05</v>
      </c>
      <c r="T52" s="1">
        <f>-Q52</f>
        <v>-6030.05</v>
      </c>
    </row>
    <row r="53" spans="1:22" x14ac:dyDescent="0.25">
      <c r="A53" s="44">
        <v>49</v>
      </c>
      <c r="B53" s="39">
        <v>2000</v>
      </c>
      <c r="C53" s="39">
        <f t="shared" si="10"/>
        <v>1566.3649971858217</v>
      </c>
      <c r="E53" s="1"/>
      <c r="F53" s="1"/>
      <c r="G53" s="1"/>
      <c r="H53" s="1"/>
      <c r="J53" s="44">
        <v>49</v>
      </c>
      <c r="K53" s="39">
        <v>2000</v>
      </c>
      <c r="L53" s="39">
        <f t="shared" si="11"/>
        <v>-30.15025</v>
      </c>
      <c r="M53" s="39">
        <f t="shared" si="12"/>
        <v>2030.1502499999999</v>
      </c>
      <c r="N53" s="39">
        <f t="shared" si="13"/>
        <v>-8060.2002499999999</v>
      </c>
      <c r="P53" s="1"/>
      <c r="Q53" s="1"/>
      <c r="T53" s="1">
        <f>S46+T52</f>
        <v>-6030.05</v>
      </c>
    </row>
    <row r="54" spans="1:22" x14ac:dyDescent="0.25">
      <c r="A54" s="44">
        <v>50</v>
      </c>
      <c r="B54" s="39">
        <v>2000</v>
      </c>
      <c r="C54" s="39">
        <f t="shared" si="10"/>
        <v>1558.5721365033057</v>
      </c>
      <c r="E54" s="1"/>
      <c r="F54" s="1"/>
      <c r="H54" s="1"/>
      <c r="J54" s="44">
        <v>50</v>
      </c>
      <c r="K54" s="39">
        <v>2000</v>
      </c>
      <c r="L54" s="39">
        <f t="shared" si="11"/>
        <v>-40.301001249999999</v>
      </c>
      <c r="M54" s="39">
        <f t="shared" si="12"/>
        <v>2040.3010012499999</v>
      </c>
      <c r="N54" s="39">
        <f t="shared" si="13"/>
        <v>-10100.50125125</v>
      </c>
      <c r="P54" s="1"/>
      <c r="Q54" s="1"/>
    </row>
    <row r="55" spans="1:22" x14ac:dyDescent="0.25">
      <c r="A55" s="44">
        <v>51</v>
      </c>
      <c r="B55" s="39">
        <v>2000</v>
      </c>
      <c r="C55" s="39">
        <f t="shared" si="10"/>
        <v>1550.8180462719463</v>
      </c>
      <c r="E55" s="1"/>
      <c r="F55" s="1"/>
      <c r="G55" s="1"/>
      <c r="H55" s="1"/>
      <c r="J55" s="44">
        <v>51</v>
      </c>
      <c r="K55" s="39">
        <v>2000</v>
      </c>
      <c r="L55" s="39">
        <f t="shared" si="11"/>
        <v>-50.502506256250001</v>
      </c>
      <c r="M55" s="39">
        <f t="shared" si="12"/>
        <v>2050.5025062562499</v>
      </c>
      <c r="N55" s="39">
        <f t="shared" si="13"/>
        <v>-12151.003757506249</v>
      </c>
      <c r="P55" s="1"/>
      <c r="Q55" s="1"/>
    </row>
    <row r="56" spans="1:22" x14ac:dyDescent="0.25">
      <c r="A56" s="44">
        <v>52</v>
      </c>
      <c r="B56" s="39">
        <v>2000</v>
      </c>
      <c r="C56" s="39">
        <f t="shared" si="10"/>
        <v>1543.1025336039268</v>
      </c>
      <c r="E56" s="1"/>
      <c r="F56" s="1"/>
      <c r="H56" s="1"/>
      <c r="J56" s="44">
        <v>52</v>
      </c>
      <c r="K56" s="39">
        <v>2000</v>
      </c>
      <c r="L56" s="39">
        <f t="shared" si="11"/>
        <v>-60.755018787531242</v>
      </c>
      <c r="M56" s="39">
        <f t="shared" si="12"/>
        <v>2060.7550187875313</v>
      </c>
      <c r="N56" s="39">
        <f t="shared" si="13"/>
        <v>-14211.75877629378</v>
      </c>
      <c r="P56" s="1"/>
      <c r="Q56" s="1"/>
    </row>
    <row r="57" spans="1:22" x14ac:dyDescent="0.25">
      <c r="A57" s="44">
        <v>53</v>
      </c>
      <c r="B57" s="39">
        <v>2000</v>
      </c>
      <c r="C57" s="39">
        <f t="shared" si="10"/>
        <v>1535.4254065710718</v>
      </c>
      <c r="E57" s="1"/>
      <c r="F57" s="1"/>
      <c r="G57" s="1"/>
      <c r="H57" s="1"/>
      <c r="J57" s="44">
        <v>53</v>
      </c>
      <c r="K57" s="39">
        <v>2000</v>
      </c>
      <c r="L57" s="39">
        <f t="shared" si="11"/>
        <v>-71.058793881468901</v>
      </c>
      <c r="M57" s="39">
        <f t="shared" si="12"/>
        <v>2071.0587938814688</v>
      </c>
      <c r="N57" s="39">
        <f t="shared" si="13"/>
        <v>-16282.817570175248</v>
      </c>
      <c r="P57" s="1"/>
      <c r="Q57" s="1"/>
      <c r="S57" s="1">
        <f>-Q52-Q58</f>
        <v>-18364.231658026125</v>
      </c>
    </row>
    <row r="58" spans="1:22" x14ac:dyDescent="0.25">
      <c r="A58" s="44">
        <v>54</v>
      </c>
      <c r="B58" s="39">
        <v>2000</v>
      </c>
      <c r="C58" s="39">
        <f t="shared" si="10"/>
        <v>1527.7864742000718</v>
      </c>
      <c r="E58" s="1"/>
      <c r="F58" s="1"/>
      <c r="G58" s="1"/>
      <c r="H58" s="1"/>
      <c r="J58" s="55">
        <v>54</v>
      </c>
      <c r="K58" s="54">
        <v>2000</v>
      </c>
      <c r="L58" s="54">
        <f t="shared" si="11"/>
        <v>-81.414087850876243</v>
      </c>
      <c r="M58" s="54">
        <f t="shared" si="12"/>
        <v>2081.4140878508761</v>
      </c>
      <c r="N58" s="54">
        <f t="shared" si="13"/>
        <v>-18364.231658026125</v>
      </c>
      <c r="P58" s="52">
        <f>SUM(L53:L58)</f>
        <v>-334.18165802612634</v>
      </c>
      <c r="Q58" s="51">
        <f>SUM(M53:M58)</f>
        <v>12334.181658026126</v>
      </c>
      <c r="S58" s="1">
        <f>S46+S57</f>
        <v>-18364.231658026125</v>
      </c>
    </row>
    <row r="59" spans="1:22" x14ac:dyDescent="0.25">
      <c r="A59" s="44">
        <v>55</v>
      </c>
      <c r="B59" s="39">
        <v>2000</v>
      </c>
      <c r="C59" s="39">
        <f t="shared" si="10"/>
        <v>1520.185546467733</v>
      </c>
      <c r="E59" s="1"/>
      <c r="F59" s="1"/>
      <c r="G59" s="1"/>
      <c r="H59" s="1"/>
      <c r="J59" s="44">
        <v>55</v>
      </c>
      <c r="K59" s="39">
        <v>2000</v>
      </c>
      <c r="L59" s="39">
        <f t="shared" si="11"/>
        <v>-91.821158290130626</v>
      </c>
      <c r="M59" s="39">
        <f t="shared" si="12"/>
        <v>2091.8211582901308</v>
      </c>
      <c r="N59" s="39">
        <f t="shared" si="13"/>
        <v>-20456.052816316256</v>
      </c>
      <c r="P59" s="1"/>
      <c r="Q59" s="1"/>
      <c r="U59" s="1"/>
      <c r="V59" s="1"/>
    </row>
    <row r="60" spans="1:22" x14ac:dyDescent="0.25">
      <c r="A60" s="44">
        <v>56</v>
      </c>
      <c r="B60" s="39">
        <v>2000</v>
      </c>
      <c r="C60" s="39">
        <f t="shared" si="10"/>
        <v>1512.6224342962519</v>
      </c>
      <c r="E60" s="1"/>
      <c r="F60" s="1"/>
      <c r="H60" s="1"/>
      <c r="J60" s="44">
        <v>56</v>
      </c>
      <c r="K60" s="39">
        <v>2000</v>
      </c>
      <c r="L60" s="39">
        <f t="shared" si="11"/>
        <v>-102.28026408158128</v>
      </c>
      <c r="M60" s="39">
        <f t="shared" si="12"/>
        <v>2102.2802640815812</v>
      </c>
      <c r="N60" s="39">
        <f t="shared" si="13"/>
        <v>-22558.333080397839</v>
      </c>
      <c r="P60" s="1"/>
      <c r="Q60" s="1"/>
    </row>
    <row r="61" spans="1:22" x14ac:dyDescent="0.25">
      <c r="A61" s="44">
        <v>57</v>
      </c>
      <c r="B61" s="39">
        <v>2000</v>
      </c>
      <c r="C61" s="39">
        <f t="shared" si="10"/>
        <v>1505.0969495485097</v>
      </c>
      <c r="E61" s="1"/>
      <c r="F61" s="1"/>
      <c r="G61" s="1"/>
      <c r="H61" s="1"/>
      <c r="J61" s="44">
        <v>57</v>
      </c>
      <c r="K61" s="39">
        <v>2000</v>
      </c>
      <c r="L61" s="39">
        <f t="shared" si="11"/>
        <v>-112.79166540198919</v>
      </c>
      <c r="M61" s="39">
        <f t="shared" si="12"/>
        <v>2112.7916654019891</v>
      </c>
      <c r="N61" s="39">
        <f t="shared" si="13"/>
        <v>-24671.124745799829</v>
      </c>
      <c r="P61" s="1"/>
      <c r="Q61" s="1"/>
      <c r="U61" s="1"/>
      <c r="V61" s="1"/>
    </row>
    <row r="62" spans="1:22" x14ac:dyDescent="0.25">
      <c r="A62" s="44">
        <v>58</v>
      </c>
      <c r="B62" s="39">
        <v>2000</v>
      </c>
      <c r="C62" s="39">
        <f t="shared" si="10"/>
        <v>1497.6089050233929</v>
      </c>
      <c r="E62" s="1"/>
      <c r="F62" s="1"/>
      <c r="H62" s="1"/>
      <c r="J62" s="44">
        <v>58</v>
      </c>
      <c r="K62" s="39">
        <v>2000</v>
      </c>
      <c r="L62" s="39">
        <f t="shared" si="11"/>
        <v>-123.35562372899915</v>
      </c>
      <c r="M62" s="39">
        <f t="shared" si="12"/>
        <v>2123.355623728999</v>
      </c>
      <c r="N62" s="39">
        <f t="shared" si="13"/>
        <v>-26794.480369528828</v>
      </c>
      <c r="P62" s="1"/>
      <c r="Q62" s="1"/>
    </row>
    <row r="63" spans="1:22" x14ac:dyDescent="0.25">
      <c r="A63" s="44">
        <v>59</v>
      </c>
      <c r="B63" s="39">
        <v>2000</v>
      </c>
      <c r="C63" s="39">
        <f t="shared" si="10"/>
        <v>1490.1581144511374</v>
      </c>
      <c r="E63" s="1"/>
      <c r="F63" s="1"/>
      <c r="G63" s="1"/>
      <c r="H63" s="1"/>
      <c r="J63" s="44">
        <v>59</v>
      </c>
      <c r="K63" s="39">
        <v>2000</v>
      </c>
      <c r="L63" s="39">
        <f t="shared" si="11"/>
        <v>-133.97240184764414</v>
      </c>
      <c r="M63" s="39">
        <f t="shared" si="12"/>
        <v>2133.9724018476441</v>
      </c>
      <c r="N63" s="39">
        <f t="shared" si="13"/>
        <v>-28928.452771376473</v>
      </c>
      <c r="P63" s="1"/>
      <c r="Q63" s="1"/>
      <c r="S63" s="1">
        <f>-Q64</f>
        <v>-12708.863377207226</v>
      </c>
    </row>
    <row r="64" spans="1:22" x14ac:dyDescent="0.25">
      <c r="A64" s="44"/>
      <c r="B64" s="39"/>
      <c r="C64" s="53"/>
      <c r="F64" s="1"/>
      <c r="H64" s="1"/>
      <c r="J64" s="44">
        <v>60</v>
      </c>
      <c r="K64" s="39">
        <v>2000</v>
      </c>
      <c r="L64" s="39">
        <f t="shared" si="11"/>
        <v>-144.64226385688238</v>
      </c>
      <c r="M64" s="39">
        <f t="shared" si="12"/>
        <v>2144.6422638568824</v>
      </c>
      <c r="N64" s="39">
        <f t="shared" si="13"/>
        <v>-31073.095035233357</v>
      </c>
      <c r="P64" s="52">
        <f>SUM(L59:L64)</f>
        <v>-708.86337720722668</v>
      </c>
      <c r="Q64" s="51">
        <f>SUM(M59:M64)</f>
        <v>12708.863377207226</v>
      </c>
      <c r="S64" s="1">
        <f>S58+S63</f>
        <v>-31073.095035233353</v>
      </c>
    </row>
    <row r="65" spans="1:17" x14ac:dyDescent="0.25">
      <c r="A65" s="50" t="s">
        <v>97</v>
      </c>
      <c r="B65" s="49">
        <f>SUM(B4:B64)</f>
        <v>120000</v>
      </c>
      <c r="C65" s="49">
        <f>SUM(C4:C64)</f>
        <v>103968.37710977561</v>
      </c>
    </row>
    <row r="66" spans="1:17" x14ac:dyDescent="0.25">
      <c r="B66" s="1"/>
      <c r="J66" s="50" t="s">
        <v>97</v>
      </c>
      <c r="K66" s="49">
        <f>SUM(K5:K65)</f>
        <v>30000</v>
      </c>
      <c r="L66" s="49">
        <f>SUM(L5:L65)</f>
        <v>-1073.0950352333532</v>
      </c>
      <c r="M66" s="49">
        <f>SUM(M5:M65)</f>
        <v>31073.095035233357</v>
      </c>
      <c r="P66" s="1"/>
      <c r="Q66" s="1"/>
    </row>
    <row r="67" spans="1:17" ht="15.75" thickBot="1" x14ac:dyDescent="0.3">
      <c r="C67" s="10"/>
    </row>
    <row r="68" spans="1:17" ht="15.75" thickBot="1" x14ac:dyDescent="0.3">
      <c r="P68" s="48">
        <f>SUM(P4:P67)</f>
        <v>-1073.095035233353</v>
      </c>
      <c r="Q68" s="47">
        <f>SUM(Q4:Q67)</f>
        <v>31073.095035233353</v>
      </c>
    </row>
  </sheetData>
  <mergeCells count="1">
    <mergeCell ref="J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CB12-760D-403E-8839-C9E1176AF799}">
  <dimension ref="A2:M95"/>
  <sheetViews>
    <sheetView zoomScaleNormal="100" workbookViewId="0">
      <selection activeCell="D8" sqref="D8"/>
    </sheetView>
  </sheetViews>
  <sheetFormatPr defaultRowHeight="15" x14ac:dyDescent="0.25"/>
  <cols>
    <col min="1" max="1" width="54.7109375" bestFit="1" customWidth="1"/>
    <col min="2" max="2" width="7" customWidth="1"/>
    <col min="3" max="3" width="2.7109375" customWidth="1"/>
    <col min="4" max="4" width="16" customWidth="1"/>
    <col min="5" max="5" width="3.85546875" customWidth="1"/>
    <col min="6" max="6" width="16.140625" customWidth="1"/>
    <col min="7" max="7" width="3.85546875" customWidth="1"/>
    <col min="8" max="8" width="10.7109375" bestFit="1" customWidth="1"/>
    <col min="9" max="12" width="5" customWidth="1"/>
    <col min="13" max="13" width="10.7109375" bestFit="1" customWidth="1"/>
  </cols>
  <sheetData>
    <row r="2" spans="1:13" ht="15.75" x14ac:dyDescent="0.25">
      <c r="A2" s="26" t="s">
        <v>123</v>
      </c>
    </row>
    <row r="4" spans="1:13" x14ac:dyDescent="0.25">
      <c r="A4" s="2" t="s">
        <v>70</v>
      </c>
    </row>
    <row r="5" spans="1:13" x14ac:dyDescent="0.25">
      <c r="A5" s="27" t="s">
        <v>71</v>
      </c>
    </row>
    <row r="7" spans="1:13" x14ac:dyDescent="0.25">
      <c r="A7" s="3" t="s">
        <v>106</v>
      </c>
      <c r="H7" t="s">
        <v>48</v>
      </c>
    </row>
    <row r="8" spans="1:13" x14ac:dyDescent="0.25">
      <c r="H8">
        <v>2023</v>
      </c>
      <c r="I8">
        <v>2024</v>
      </c>
      <c r="J8" s="7">
        <v>2025</v>
      </c>
      <c r="K8">
        <v>2026</v>
      </c>
      <c r="L8">
        <v>2027</v>
      </c>
      <c r="M8">
        <v>2028</v>
      </c>
    </row>
    <row r="9" spans="1:13" x14ac:dyDescent="0.25">
      <c r="A9" s="4" t="s">
        <v>200</v>
      </c>
      <c r="H9" s="7" t="s">
        <v>49</v>
      </c>
      <c r="M9" t="s">
        <v>49</v>
      </c>
    </row>
    <row r="10" spans="1:13" x14ac:dyDescent="0.25">
      <c r="A10" s="4"/>
      <c r="H10" t="s">
        <v>50</v>
      </c>
      <c r="M10" t="s">
        <v>50</v>
      </c>
    </row>
    <row r="11" spans="1:13" x14ac:dyDescent="0.25">
      <c r="A11" s="3" t="s">
        <v>107</v>
      </c>
      <c r="D11" s="5"/>
      <c r="H11" t="s">
        <v>51</v>
      </c>
      <c r="M11" t="s">
        <v>51</v>
      </c>
    </row>
    <row r="12" spans="1:13" x14ac:dyDescent="0.25">
      <c r="A12" s="3" t="s">
        <v>108</v>
      </c>
      <c r="D12" s="5"/>
      <c r="H12" t="s">
        <v>52</v>
      </c>
      <c r="M12" t="s">
        <v>52</v>
      </c>
    </row>
    <row r="13" spans="1:13" x14ac:dyDescent="0.25">
      <c r="A13" s="3" t="s">
        <v>109</v>
      </c>
      <c r="D13" s="6"/>
      <c r="H13" t="s">
        <v>54</v>
      </c>
      <c r="M13" t="s">
        <v>54</v>
      </c>
    </row>
    <row r="14" spans="1:13" x14ac:dyDescent="0.25">
      <c r="A14" s="3"/>
      <c r="H14" t="s">
        <v>55</v>
      </c>
      <c r="M14" t="s">
        <v>55</v>
      </c>
    </row>
    <row r="15" spans="1:13" x14ac:dyDescent="0.25">
      <c r="A15" s="3" t="s">
        <v>110</v>
      </c>
      <c r="B15" t="s">
        <v>56</v>
      </c>
      <c r="H15" t="s">
        <v>58</v>
      </c>
      <c r="M15" t="s">
        <v>58</v>
      </c>
    </row>
    <row r="16" spans="1:13" x14ac:dyDescent="0.25">
      <c r="A16" s="3" t="s">
        <v>111</v>
      </c>
      <c r="B16" t="s">
        <v>59</v>
      </c>
      <c r="H16" t="s">
        <v>60</v>
      </c>
      <c r="M16" t="s">
        <v>60</v>
      </c>
    </row>
    <row r="17" spans="1:13" x14ac:dyDescent="0.25">
      <c r="A17" s="3" t="s">
        <v>61</v>
      </c>
      <c r="B17" t="s">
        <v>62</v>
      </c>
      <c r="D17" s="8"/>
      <c r="H17" t="s">
        <v>63</v>
      </c>
      <c r="M17" t="s">
        <v>63</v>
      </c>
    </row>
    <row r="18" spans="1:13" x14ac:dyDescent="0.25">
      <c r="A18" s="9" t="s">
        <v>72</v>
      </c>
      <c r="B18" s="2" t="s">
        <v>73</v>
      </c>
      <c r="D18" s="28"/>
      <c r="H18" t="s">
        <v>64</v>
      </c>
      <c r="M18" t="s">
        <v>64</v>
      </c>
    </row>
    <row r="19" spans="1:13" x14ac:dyDescent="0.25">
      <c r="A19" s="3" t="s">
        <v>112</v>
      </c>
      <c r="B19" s="2" t="s">
        <v>74</v>
      </c>
      <c r="H19" t="s">
        <v>65</v>
      </c>
      <c r="M19" t="s">
        <v>65</v>
      </c>
    </row>
    <row r="20" spans="1:13" x14ac:dyDescent="0.25">
      <c r="A20" s="9" t="s">
        <v>113</v>
      </c>
      <c r="B20" s="2" t="s">
        <v>75</v>
      </c>
      <c r="D20" s="10"/>
      <c r="H20" t="s">
        <v>66</v>
      </c>
      <c r="M20" s="7" t="s">
        <v>66</v>
      </c>
    </row>
    <row r="21" spans="1:13" x14ac:dyDescent="0.25">
      <c r="A21" s="3" t="s">
        <v>114</v>
      </c>
      <c r="B21" s="2" t="s">
        <v>76</v>
      </c>
      <c r="D21" s="10"/>
    </row>
    <row r="22" spans="1:13" x14ac:dyDescent="0.25">
      <c r="A22" s="9" t="s">
        <v>77</v>
      </c>
      <c r="B22" s="2" t="s">
        <v>78</v>
      </c>
      <c r="H22">
        <v>12</v>
      </c>
      <c r="M22">
        <v>0</v>
      </c>
    </row>
    <row r="23" spans="1:13" x14ac:dyDescent="0.25">
      <c r="I23">
        <v>12</v>
      </c>
      <c r="J23">
        <v>12</v>
      </c>
      <c r="K23">
        <v>0</v>
      </c>
      <c r="L23">
        <v>0</v>
      </c>
    </row>
    <row r="24" spans="1:13" x14ac:dyDescent="0.25">
      <c r="A24" t="s">
        <v>115</v>
      </c>
      <c r="B24" s="2" t="s">
        <v>79</v>
      </c>
      <c r="D24" s="12"/>
      <c r="M24">
        <f>2*12</f>
        <v>24</v>
      </c>
    </row>
    <row r="25" spans="1:13" x14ac:dyDescent="0.25">
      <c r="M25">
        <f>H22</f>
        <v>12</v>
      </c>
    </row>
    <row r="26" spans="1:13" x14ac:dyDescent="0.25">
      <c r="A26" s="29" t="s">
        <v>116</v>
      </c>
      <c r="D26" s="30"/>
      <c r="M26">
        <f>M22</f>
        <v>0</v>
      </c>
    </row>
    <row r="27" spans="1:13" x14ac:dyDescent="0.25">
      <c r="M27">
        <f>SUM(M24:M26)</f>
        <v>36</v>
      </c>
    </row>
    <row r="28" spans="1:13" ht="15.75" thickBot="1" x14ac:dyDescent="0.3">
      <c r="A28" t="s">
        <v>117</v>
      </c>
      <c r="D28" s="31">
        <f>D24+D26</f>
        <v>0</v>
      </c>
    </row>
    <row r="48" spans="1:1" x14ac:dyDescent="0.25">
      <c r="A48" t="s">
        <v>118</v>
      </c>
    </row>
    <row r="50" spans="1:6" ht="15" customHeight="1" x14ac:dyDescent="0.25">
      <c r="A50" s="32" t="s">
        <v>67</v>
      </c>
      <c r="D50" s="33" t="s">
        <v>80</v>
      </c>
      <c r="F50" s="33" t="s">
        <v>81</v>
      </c>
    </row>
    <row r="52" spans="1:6" x14ac:dyDescent="0.25">
      <c r="A52" s="20">
        <v>2021</v>
      </c>
    </row>
    <row r="53" spans="1:6" x14ac:dyDescent="0.25">
      <c r="A53" s="20" t="s">
        <v>122</v>
      </c>
      <c r="C53" s="34" t="s">
        <v>68</v>
      </c>
      <c r="D53" s="35"/>
      <c r="E53" s="34"/>
      <c r="F53" s="35"/>
    </row>
    <row r="54" spans="1:6" x14ac:dyDescent="0.25">
      <c r="A54" s="20" t="s">
        <v>119</v>
      </c>
    </row>
    <row r="55" spans="1:6" x14ac:dyDescent="0.25">
      <c r="A55" s="20" t="s">
        <v>120</v>
      </c>
    </row>
    <row r="56" spans="1:6" x14ac:dyDescent="0.25">
      <c r="A56" s="20" t="s">
        <v>121</v>
      </c>
    </row>
    <row r="57" spans="1:6" x14ac:dyDescent="0.25">
      <c r="A57" s="20"/>
      <c r="D57" s="36">
        <f>SUM(D53:D56)</f>
        <v>0</v>
      </c>
      <c r="F57" s="36">
        <f>SUM(F53:F56)</f>
        <v>0</v>
      </c>
    </row>
    <row r="58" spans="1:6" x14ac:dyDescent="0.25">
      <c r="A58" s="20"/>
    </row>
    <row r="59" spans="1:6" x14ac:dyDescent="0.25">
      <c r="A59" s="20">
        <v>2022</v>
      </c>
    </row>
    <row r="60" spans="1:6" x14ac:dyDescent="0.25">
      <c r="A60" s="20" t="s">
        <v>122</v>
      </c>
      <c r="D60" s="35"/>
      <c r="F60" s="35"/>
    </row>
    <row r="61" spans="1:6" x14ac:dyDescent="0.25">
      <c r="A61" s="20" t="s">
        <v>119</v>
      </c>
    </row>
    <row r="62" spans="1:6" x14ac:dyDescent="0.25">
      <c r="A62" s="20" t="s">
        <v>120</v>
      </c>
    </row>
    <row r="63" spans="1:6" x14ac:dyDescent="0.25">
      <c r="A63" s="20" t="s">
        <v>121</v>
      </c>
    </row>
    <row r="64" spans="1:6" x14ac:dyDescent="0.25">
      <c r="A64" s="20"/>
      <c r="D64" s="36">
        <f>SUM(D60:D63)</f>
        <v>0</v>
      </c>
      <c r="F64" s="36">
        <f>SUM(F60:F63)</f>
        <v>0</v>
      </c>
    </row>
    <row r="65" spans="1:6" x14ac:dyDescent="0.25">
      <c r="A65" s="20"/>
    </row>
    <row r="66" spans="1:6" x14ac:dyDescent="0.25">
      <c r="A66" s="20">
        <v>2023</v>
      </c>
    </row>
    <row r="67" spans="1:6" x14ac:dyDescent="0.25">
      <c r="A67" s="20" t="s">
        <v>122</v>
      </c>
      <c r="D67" s="35"/>
      <c r="F67" s="35"/>
    </row>
    <row r="68" spans="1:6" x14ac:dyDescent="0.25">
      <c r="A68" s="20" t="s">
        <v>119</v>
      </c>
    </row>
    <row r="69" spans="1:6" x14ac:dyDescent="0.25">
      <c r="A69" s="20" t="s">
        <v>120</v>
      </c>
    </row>
    <row r="70" spans="1:6" x14ac:dyDescent="0.25">
      <c r="A70" s="20" t="s">
        <v>121</v>
      </c>
    </row>
    <row r="71" spans="1:6" x14ac:dyDescent="0.25">
      <c r="D71" s="36">
        <f>SUM(D67:D70)</f>
        <v>0</v>
      </c>
      <c r="F71" s="36">
        <f>SUM(F67:F70)</f>
        <v>0</v>
      </c>
    </row>
    <row r="73" spans="1:6" x14ac:dyDescent="0.25">
      <c r="A73" s="20">
        <v>2024</v>
      </c>
    </row>
    <row r="74" spans="1:6" x14ac:dyDescent="0.25">
      <c r="A74" s="20" t="s">
        <v>122</v>
      </c>
      <c r="D74" s="35"/>
      <c r="F74" s="35"/>
    </row>
    <row r="75" spans="1:6" x14ac:dyDescent="0.25">
      <c r="A75" s="20" t="s">
        <v>119</v>
      </c>
    </row>
    <row r="76" spans="1:6" x14ac:dyDescent="0.25">
      <c r="A76" s="20" t="s">
        <v>120</v>
      </c>
    </row>
    <row r="77" spans="1:6" x14ac:dyDescent="0.25">
      <c r="A77" s="20" t="s">
        <v>121</v>
      </c>
    </row>
    <row r="78" spans="1:6" x14ac:dyDescent="0.25">
      <c r="D78" s="36">
        <f>SUM(D74:D77)</f>
        <v>0</v>
      </c>
      <c r="F78" s="36">
        <f>SUM(F74:F77)</f>
        <v>0</v>
      </c>
    </row>
    <row r="80" spans="1:6" x14ac:dyDescent="0.25">
      <c r="A80" s="20">
        <v>2025</v>
      </c>
    </row>
    <row r="81" spans="1:6" x14ac:dyDescent="0.25">
      <c r="A81" s="20" t="s">
        <v>122</v>
      </c>
      <c r="D81" s="35"/>
      <c r="F81" s="35"/>
    </row>
    <row r="82" spans="1:6" x14ac:dyDescent="0.25">
      <c r="A82" s="20" t="s">
        <v>119</v>
      </c>
    </row>
    <row r="83" spans="1:6" x14ac:dyDescent="0.25">
      <c r="A83" s="20" t="s">
        <v>120</v>
      </c>
    </row>
    <row r="84" spans="1:6" x14ac:dyDescent="0.25">
      <c r="A84" s="20" t="s">
        <v>121</v>
      </c>
    </row>
    <row r="85" spans="1:6" x14ac:dyDescent="0.25">
      <c r="D85" s="36">
        <f>SUM(D81:D84)</f>
        <v>0</v>
      </c>
      <c r="F85" s="36">
        <f>SUM(F81:F84)</f>
        <v>0</v>
      </c>
    </row>
    <row r="87" spans="1:6" x14ac:dyDescent="0.25">
      <c r="A87" s="23" t="s">
        <v>69</v>
      </c>
    </row>
    <row r="88" spans="1:6" x14ac:dyDescent="0.25">
      <c r="A88" s="20" t="s">
        <v>122</v>
      </c>
      <c r="D88" s="35"/>
      <c r="F88" s="35"/>
    </row>
    <row r="89" spans="1:6" x14ac:dyDescent="0.25">
      <c r="A89" s="20" t="s">
        <v>119</v>
      </c>
    </row>
    <row r="90" spans="1:6" x14ac:dyDescent="0.25">
      <c r="A90" s="20" t="s">
        <v>120</v>
      </c>
    </row>
    <row r="91" spans="1:6" x14ac:dyDescent="0.25">
      <c r="A91" s="20" t="s">
        <v>121</v>
      </c>
    </row>
    <row r="92" spans="1:6" x14ac:dyDescent="0.25">
      <c r="D92" s="36">
        <f>SUM(D88:D91)</f>
        <v>0</v>
      </c>
      <c r="F92" s="36">
        <f>SUM(F88:F91)</f>
        <v>0</v>
      </c>
    </row>
    <row r="94" spans="1:6" ht="15.75" thickBot="1" x14ac:dyDescent="0.3">
      <c r="A94" s="20" t="s">
        <v>82</v>
      </c>
      <c r="C94" s="34" t="s">
        <v>68</v>
      </c>
      <c r="D94" s="37">
        <f>D57+D64+D71+D78+D85+D92</f>
        <v>0</v>
      </c>
      <c r="E94" s="34" t="s">
        <v>68</v>
      </c>
      <c r="F94" s="37">
        <f>F57+F64+F71+F78+F85+F92</f>
        <v>0</v>
      </c>
    </row>
    <row r="95" spans="1:6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709D3-B20F-4130-9D2A-DE7ACA333F00}">
  <dimension ref="A1:AJ86"/>
  <sheetViews>
    <sheetView zoomScaleNormal="100" workbookViewId="0">
      <selection activeCell="K20" sqref="K20"/>
    </sheetView>
  </sheetViews>
  <sheetFormatPr defaultRowHeight="15" x14ac:dyDescent="0.25"/>
  <cols>
    <col min="1" max="6" width="11" customWidth="1"/>
    <col min="7" max="7" width="12.85546875" customWidth="1"/>
    <col min="8" max="8" width="13.28515625" customWidth="1"/>
    <col min="9" max="10" width="15" customWidth="1"/>
    <col min="36" max="36" width="10.7109375" customWidth="1"/>
  </cols>
  <sheetData>
    <row r="1" spans="1:36" x14ac:dyDescent="0.25">
      <c r="A1" t="s">
        <v>105</v>
      </c>
    </row>
    <row r="3" spans="1:36" ht="60" x14ac:dyDescent="0.25">
      <c r="A3" s="46" t="s">
        <v>0</v>
      </c>
      <c r="B3" s="41" t="s">
        <v>1</v>
      </c>
      <c r="C3" s="45" t="s">
        <v>125</v>
      </c>
      <c r="D3" s="45" t="s">
        <v>29</v>
      </c>
      <c r="E3" s="45" t="s">
        <v>126</v>
      </c>
      <c r="F3" s="45" t="s">
        <v>127</v>
      </c>
      <c r="G3" s="45" t="s">
        <v>128</v>
      </c>
      <c r="H3" s="74" t="s">
        <v>132</v>
      </c>
      <c r="I3" s="74" t="s">
        <v>133</v>
      </c>
      <c r="J3" s="74" t="s">
        <v>134</v>
      </c>
    </row>
    <row r="4" spans="1:36" x14ac:dyDescent="0.25">
      <c r="A4" s="120" t="s">
        <v>246</v>
      </c>
      <c r="B4" s="121"/>
      <c r="C4" s="68"/>
      <c r="D4" s="69"/>
      <c r="E4" s="69"/>
      <c r="F4" s="69"/>
      <c r="G4" s="73">
        <v>14707.8</v>
      </c>
      <c r="H4" s="73"/>
      <c r="I4" s="83">
        <v>16707.8</v>
      </c>
      <c r="J4" s="73"/>
    </row>
    <row r="5" spans="1:36" x14ac:dyDescent="0.25">
      <c r="A5" s="70">
        <v>44743</v>
      </c>
      <c r="B5" s="75">
        <v>5000</v>
      </c>
      <c r="C5" s="71">
        <v>0</v>
      </c>
      <c r="D5" s="71">
        <v>5000</v>
      </c>
      <c r="E5" s="71">
        <v>0</v>
      </c>
      <c r="F5" s="71">
        <v>0</v>
      </c>
      <c r="G5" s="72">
        <f>G4-D5</f>
        <v>9707.7999999999993</v>
      </c>
      <c r="H5" s="72">
        <f>I$4/36</f>
        <v>464.10555555555555</v>
      </c>
      <c r="I5" s="72">
        <f>I4-H5</f>
        <v>16243.694444444443</v>
      </c>
      <c r="J5" s="72">
        <f>+H5</f>
        <v>464.10555555555555</v>
      </c>
      <c r="M5" t="s">
        <v>6</v>
      </c>
    </row>
    <row r="6" spans="1:36" x14ac:dyDescent="0.25">
      <c r="A6" s="70">
        <v>44774</v>
      </c>
      <c r="B6" s="71">
        <v>0</v>
      </c>
      <c r="C6" s="71">
        <f>G5*0.02/12</f>
        <v>16.179666666666666</v>
      </c>
      <c r="D6" s="71">
        <v>0</v>
      </c>
      <c r="E6" s="71">
        <f>C6</f>
        <v>16.179666666666666</v>
      </c>
      <c r="F6" s="71">
        <f>F5+E6</f>
        <v>16.179666666666666</v>
      </c>
      <c r="G6" s="72">
        <f t="shared" ref="G6:G16" si="0">G5-D6</f>
        <v>9707.7999999999993</v>
      </c>
      <c r="H6" s="72">
        <f t="shared" ref="H6:H40" si="1">I$4/36</f>
        <v>464.10555555555555</v>
      </c>
      <c r="I6" s="72">
        <f t="shared" ref="I6:I40" si="2">I5-H6</f>
        <v>15779.588888888888</v>
      </c>
      <c r="J6" s="72">
        <f t="shared" ref="J6:J40" si="3">J5+H6</f>
        <v>928.21111111111111</v>
      </c>
      <c r="M6" t="s">
        <v>129</v>
      </c>
    </row>
    <row r="7" spans="1:36" x14ac:dyDescent="0.25">
      <c r="A7" s="70">
        <v>44805</v>
      </c>
      <c r="B7" s="71">
        <v>0</v>
      </c>
      <c r="C7" s="71">
        <f t="shared" ref="C7:C40" si="4">G6*0.02/12</f>
        <v>16.179666666666666</v>
      </c>
      <c r="D7" s="71">
        <v>0</v>
      </c>
      <c r="E7" s="71">
        <f t="shared" ref="E7:E16" si="5">C7</f>
        <v>16.179666666666666</v>
      </c>
      <c r="F7" s="71">
        <f t="shared" ref="F7:F40" si="6">F6+E7</f>
        <v>32.359333333333332</v>
      </c>
      <c r="G7" s="72">
        <f t="shared" si="0"/>
        <v>9707.7999999999993</v>
      </c>
      <c r="H7" s="72">
        <f t="shared" si="1"/>
        <v>464.10555555555555</v>
      </c>
      <c r="I7" s="72">
        <f t="shared" si="2"/>
        <v>15315.483333333332</v>
      </c>
      <c r="J7" s="72">
        <f t="shared" si="3"/>
        <v>1392.3166666666666</v>
      </c>
      <c r="M7" t="s">
        <v>130</v>
      </c>
    </row>
    <row r="8" spans="1:36" x14ac:dyDescent="0.25">
      <c r="A8" s="70">
        <v>44835</v>
      </c>
      <c r="B8" s="71">
        <v>0</v>
      </c>
      <c r="C8" s="71">
        <f t="shared" si="4"/>
        <v>16.179666666666666</v>
      </c>
      <c r="D8" s="71">
        <v>0</v>
      </c>
      <c r="E8" s="71">
        <f t="shared" si="5"/>
        <v>16.179666666666666</v>
      </c>
      <c r="F8" s="71">
        <f t="shared" si="6"/>
        <v>48.539000000000001</v>
      </c>
      <c r="G8" s="72">
        <f t="shared" si="0"/>
        <v>9707.7999999999993</v>
      </c>
      <c r="H8" s="72">
        <f t="shared" si="1"/>
        <v>464.10555555555555</v>
      </c>
      <c r="I8" s="72">
        <f t="shared" si="2"/>
        <v>14851.377777777776</v>
      </c>
      <c r="J8" s="72">
        <f t="shared" si="3"/>
        <v>1856.4222222222222</v>
      </c>
    </row>
    <row r="9" spans="1:36" x14ac:dyDescent="0.25">
      <c r="A9" s="70">
        <v>44866</v>
      </c>
      <c r="B9" s="71">
        <v>0</v>
      </c>
      <c r="C9" s="71">
        <f t="shared" si="4"/>
        <v>16.179666666666666</v>
      </c>
      <c r="D9" s="71">
        <v>0</v>
      </c>
      <c r="E9" s="71">
        <f t="shared" si="5"/>
        <v>16.179666666666666</v>
      </c>
      <c r="F9" s="71">
        <f t="shared" si="6"/>
        <v>64.718666666666664</v>
      </c>
      <c r="G9" s="72">
        <f t="shared" si="0"/>
        <v>9707.7999999999993</v>
      </c>
      <c r="H9" s="72">
        <f t="shared" si="1"/>
        <v>464.10555555555555</v>
      </c>
      <c r="I9" s="72">
        <f t="shared" si="2"/>
        <v>14387.27222222222</v>
      </c>
      <c r="J9" s="72">
        <f t="shared" si="3"/>
        <v>2320.5277777777778</v>
      </c>
      <c r="M9" t="s">
        <v>7</v>
      </c>
    </row>
    <row r="10" spans="1:36" x14ac:dyDescent="0.25">
      <c r="A10" s="70">
        <v>44896</v>
      </c>
      <c r="B10" s="71">
        <v>0</v>
      </c>
      <c r="C10" s="71">
        <f t="shared" si="4"/>
        <v>16.179666666666666</v>
      </c>
      <c r="D10" s="71">
        <v>0</v>
      </c>
      <c r="E10" s="71">
        <f t="shared" si="5"/>
        <v>16.179666666666666</v>
      </c>
      <c r="F10" s="71">
        <f t="shared" si="6"/>
        <v>80.898333333333326</v>
      </c>
      <c r="G10" s="72">
        <f t="shared" si="0"/>
        <v>9707.7999999999993</v>
      </c>
      <c r="H10" s="72">
        <f t="shared" si="1"/>
        <v>464.10555555555555</v>
      </c>
      <c r="I10" s="72">
        <f t="shared" si="2"/>
        <v>13923.166666666664</v>
      </c>
      <c r="J10" s="72">
        <f t="shared" si="3"/>
        <v>2784.6333333333332</v>
      </c>
      <c r="M10" t="s">
        <v>131</v>
      </c>
    </row>
    <row r="11" spans="1:36" x14ac:dyDescent="0.25">
      <c r="A11" s="70">
        <v>44927</v>
      </c>
      <c r="B11" s="71">
        <v>0</v>
      </c>
      <c r="C11" s="71">
        <f t="shared" si="4"/>
        <v>16.179666666666666</v>
      </c>
      <c r="D11" s="71">
        <v>0</v>
      </c>
      <c r="E11" s="71">
        <f t="shared" si="5"/>
        <v>16.179666666666666</v>
      </c>
      <c r="F11" s="71">
        <f t="shared" si="6"/>
        <v>97.077999999999989</v>
      </c>
      <c r="G11" s="72">
        <f t="shared" si="0"/>
        <v>9707.7999999999993</v>
      </c>
      <c r="H11" s="72">
        <f t="shared" si="1"/>
        <v>464.10555555555555</v>
      </c>
      <c r="I11" s="72">
        <f t="shared" si="2"/>
        <v>13459.061111111108</v>
      </c>
      <c r="J11" s="72">
        <f t="shared" si="3"/>
        <v>3248.7388888888886</v>
      </c>
      <c r="M11" t="s">
        <v>157</v>
      </c>
    </row>
    <row r="12" spans="1:36" x14ac:dyDescent="0.25">
      <c r="A12" s="70">
        <v>44958</v>
      </c>
      <c r="B12" s="71">
        <v>0</v>
      </c>
      <c r="C12" s="71">
        <f t="shared" si="4"/>
        <v>16.179666666666666</v>
      </c>
      <c r="D12" s="71">
        <v>0</v>
      </c>
      <c r="E12" s="71">
        <f t="shared" si="5"/>
        <v>16.179666666666666</v>
      </c>
      <c r="F12" s="71">
        <f t="shared" si="6"/>
        <v>113.25766666666665</v>
      </c>
      <c r="G12" s="72">
        <f t="shared" si="0"/>
        <v>9707.7999999999993</v>
      </c>
      <c r="H12" s="72">
        <f t="shared" si="1"/>
        <v>464.10555555555555</v>
      </c>
      <c r="I12" s="72">
        <f t="shared" si="2"/>
        <v>12994.955555555553</v>
      </c>
      <c r="J12" s="72">
        <f t="shared" si="3"/>
        <v>3712.844444444444</v>
      </c>
    </row>
    <row r="13" spans="1:36" ht="15.75" thickBot="1" x14ac:dyDescent="0.3">
      <c r="A13" s="70">
        <v>44986</v>
      </c>
      <c r="B13" s="71">
        <v>0</v>
      </c>
      <c r="C13" s="71">
        <f t="shared" si="4"/>
        <v>16.179666666666666</v>
      </c>
      <c r="D13" s="71">
        <v>0</v>
      </c>
      <c r="E13" s="71">
        <f t="shared" si="5"/>
        <v>16.179666666666666</v>
      </c>
      <c r="F13" s="71">
        <f t="shared" si="6"/>
        <v>129.43733333333333</v>
      </c>
      <c r="G13" s="72">
        <f t="shared" si="0"/>
        <v>9707.7999999999993</v>
      </c>
      <c r="H13" s="72">
        <f t="shared" si="1"/>
        <v>464.10555555555555</v>
      </c>
      <c r="I13" s="72">
        <f t="shared" si="2"/>
        <v>12530.849999999997</v>
      </c>
      <c r="J13" s="72">
        <f t="shared" si="3"/>
        <v>4176.95</v>
      </c>
      <c r="M13" t="s">
        <v>9</v>
      </c>
    </row>
    <row r="14" spans="1:36" x14ac:dyDescent="0.25">
      <c r="A14" s="70">
        <v>45017</v>
      </c>
      <c r="B14" s="71">
        <v>0</v>
      </c>
      <c r="C14" s="71">
        <f t="shared" si="4"/>
        <v>16.179666666666666</v>
      </c>
      <c r="D14" s="71">
        <v>0</v>
      </c>
      <c r="E14" s="71">
        <f t="shared" si="5"/>
        <v>16.179666666666666</v>
      </c>
      <c r="F14" s="71">
        <f t="shared" si="6"/>
        <v>145.61699999999999</v>
      </c>
      <c r="G14" s="72">
        <f t="shared" si="0"/>
        <v>9707.7999999999993</v>
      </c>
      <c r="H14" s="72">
        <f t="shared" si="1"/>
        <v>464.10555555555555</v>
      </c>
      <c r="I14" s="72">
        <f t="shared" si="2"/>
        <v>12066.744444444441</v>
      </c>
      <c r="J14" s="72">
        <f t="shared" si="3"/>
        <v>4641.0555555555557</v>
      </c>
      <c r="M14" t="s">
        <v>158</v>
      </c>
      <c r="V14" s="122" t="s">
        <v>143</v>
      </c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4"/>
    </row>
    <row r="15" spans="1:36" x14ac:dyDescent="0.25">
      <c r="A15" s="70">
        <v>45047</v>
      </c>
      <c r="B15" s="71">
        <v>0</v>
      </c>
      <c r="C15" s="71">
        <f t="shared" si="4"/>
        <v>16.179666666666666</v>
      </c>
      <c r="D15" s="71">
        <v>0</v>
      </c>
      <c r="E15" s="71">
        <f t="shared" si="5"/>
        <v>16.179666666666666</v>
      </c>
      <c r="F15" s="71">
        <f t="shared" si="6"/>
        <v>161.79666666666665</v>
      </c>
      <c r="G15" s="72">
        <f t="shared" si="0"/>
        <v>9707.7999999999993</v>
      </c>
      <c r="H15" s="72">
        <f t="shared" si="1"/>
        <v>464.10555555555555</v>
      </c>
      <c r="I15" s="72">
        <f t="shared" si="2"/>
        <v>11602.638888888885</v>
      </c>
      <c r="J15" s="72">
        <f t="shared" si="3"/>
        <v>5105.1611111111115</v>
      </c>
      <c r="M15" t="s">
        <v>30</v>
      </c>
      <c r="V15" s="125" t="s">
        <v>137</v>
      </c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7"/>
    </row>
    <row r="16" spans="1:36" x14ac:dyDescent="0.25">
      <c r="A16" s="70">
        <v>45078</v>
      </c>
      <c r="B16" s="71">
        <v>0</v>
      </c>
      <c r="C16" s="71">
        <f t="shared" si="4"/>
        <v>16.179666666666666</v>
      </c>
      <c r="D16" s="71">
        <v>0</v>
      </c>
      <c r="E16" s="71">
        <f t="shared" si="5"/>
        <v>16.179666666666666</v>
      </c>
      <c r="F16" s="71">
        <f t="shared" si="6"/>
        <v>177.97633333333332</v>
      </c>
      <c r="G16" s="72">
        <f t="shared" si="0"/>
        <v>9707.7999999999993</v>
      </c>
      <c r="H16" s="72">
        <f t="shared" si="1"/>
        <v>464.10555555555555</v>
      </c>
      <c r="I16" s="72">
        <f t="shared" si="2"/>
        <v>11138.533333333329</v>
      </c>
      <c r="J16" s="72">
        <f t="shared" si="3"/>
        <v>5569.2666666666673</v>
      </c>
      <c r="M16" t="s">
        <v>31</v>
      </c>
      <c r="V16" s="125" t="s">
        <v>138</v>
      </c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7"/>
    </row>
    <row r="17" spans="1:36" x14ac:dyDescent="0.25">
      <c r="A17" s="70">
        <v>45108</v>
      </c>
      <c r="B17" s="75">
        <v>5000</v>
      </c>
      <c r="C17" s="71">
        <f t="shared" si="4"/>
        <v>16.179666666666666</v>
      </c>
      <c r="D17" s="71">
        <f>B17+E17-C17</f>
        <v>4805.8440000000001</v>
      </c>
      <c r="E17" s="71">
        <f>-SUM(E5:E16)</f>
        <v>-177.97633333333332</v>
      </c>
      <c r="F17" s="71">
        <f t="shared" si="6"/>
        <v>0</v>
      </c>
      <c r="G17" s="72">
        <f>G16-D17</f>
        <v>4901.9559999999992</v>
      </c>
      <c r="H17" s="72">
        <f t="shared" si="1"/>
        <v>464.10555555555555</v>
      </c>
      <c r="I17" s="72">
        <f t="shared" si="2"/>
        <v>10674.427777777773</v>
      </c>
      <c r="J17" s="72">
        <f t="shared" si="3"/>
        <v>6033.3722222222232</v>
      </c>
      <c r="M17" t="s">
        <v>32</v>
      </c>
      <c r="V17" s="125" t="s">
        <v>139</v>
      </c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</row>
    <row r="18" spans="1:36" ht="15.75" thickBot="1" x14ac:dyDescent="0.3">
      <c r="A18" s="70">
        <v>45139</v>
      </c>
      <c r="B18" s="71">
        <v>0</v>
      </c>
      <c r="C18" s="71">
        <f t="shared" si="4"/>
        <v>8.1699266666666652</v>
      </c>
      <c r="D18" s="71">
        <v>0</v>
      </c>
      <c r="E18" s="71">
        <f t="shared" ref="E18:E40" si="7">C18</f>
        <v>8.1699266666666652</v>
      </c>
      <c r="F18" s="71">
        <f t="shared" si="6"/>
        <v>8.1699266666666652</v>
      </c>
      <c r="G18" s="72">
        <f t="shared" ref="G18:G40" si="8">G17-D18</f>
        <v>4901.9559999999992</v>
      </c>
      <c r="H18" s="72">
        <f t="shared" si="1"/>
        <v>464.10555555555555</v>
      </c>
      <c r="I18" s="72">
        <f t="shared" si="2"/>
        <v>10210.322222222218</v>
      </c>
      <c r="J18" s="72">
        <f t="shared" si="3"/>
        <v>6497.477777777779</v>
      </c>
      <c r="M18" t="s">
        <v>33</v>
      </c>
      <c r="V18" s="128" t="s">
        <v>140</v>
      </c>
      <c r="W18" s="129"/>
      <c r="X18" s="129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1:36" x14ac:dyDescent="0.25">
      <c r="A19" s="70">
        <v>45170</v>
      </c>
      <c r="B19" s="71">
        <v>0</v>
      </c>
      <c r="C19" s="71">
        <f t="shared" si="4"/>
        <v>8.1699266666666652</v>
      </c>
      <c r="D19" s="71">
        <v>0</v>
      </c>
      <c r="E19" s="71">
        <f t="shared" si="7"/>
        <v>8.1699266666666652</v>
      </c>
      <c r="F19" s="71">
        <f t="shared" si="6"/>
        <v>16.33985333333333</v>
      </c>
      <c r="G19" s="72">
        <f t="shared" si="8"/>
        <v>4901.9559999999992</v>
      </c>
      <c r="H19" s="72">
        <f t="shared" si="1"/>
        <v>464.10555555555555</v>
      </c>
      <c r="I19" s="72">
        <f t="shared" si="2"/>
        <v>9746.2166666666617</v>
      </c>
      <c r="J19" s="72">
        <f t="shared" si="3"/>
        <v>6961.5833333333348</v>
      </c>
      <c r="M19" t="s">
        <v>141</v>
      </c>
    </row>
    <row r="20" spans="1:36" ht="15.75" thickBot="1" x14ac:dyDescent="0.3">
      <c r="A20" s="70">
        <v>45200</v>
      </c>
      <c r="B20" s="71">
        <v>0</v>
      </c>
      <c r="C20" s="71">
        <f t="shared" si="4"/>
        <v>8.1699266666666652</v>
      </c>
      <c r="D20" s="71">
        <v>0</v>
      </c>
      <c r="E20" s="71">
        <f t="shared" si="7"/>
        <v>8.1699266666666652</v>
      </c>
      <c r="F20" s="71">
        <f t="shared" si="6"/>
        <v>24.509779999999996</v>
      </c>
      <c r="G20" s="72">
        <f t="shared" si="8"/>
        <v>4901.9559999999992</v>
      </c>
      <c r="H20" s="72">
        <f t="shared" si="1"/>
        <v>464.10555555555555</v>
      </c>
      <c r="I20" s="72">
        <f t="shared" si="2"/>
        <v>9282.1111111111059</v>
      </c>
      <c r="J20" s="72">
        <f t="shared" si="3"/>
        <v>7425.6888888888907</v>
      </c>
    </row>
    <row r="21" spans="1:36" x14ac:dyDescent="0.25">
      <c r="A21" s="70">
        <v>45231</v>
      </c>
      <c r="B21" s="71">
        <v>0</v>
      </c>
      <c r="C21" s="71">
        <f t="shared" si="4"/>
        <v>8.1699266666666652</v>
      </c>
      <c r="D21" s="71">
        <v>0</v>
      </c>
      <c r="E21" s="71">
        <f t="shared" si="7"/>
        <v>8.1699266666666652</v>
      </c>
      <c r="F21" s="71">
        <f t="shared" si="6"/>
        <v>32.679706666666661</v>
      </c>
      <c r="G21" s="72">
        <f t="shared" si="8"/>
        <v>4901.9559999999992</v>
      </c>
      <c r="H21" s="72">
        <f t="shared" si="1"/>
        <v>464.10555555555555</v>
      </c>
      <c r="I21" s="72">
        <f t="shared" si="2"/>
        <v>8818.00555555555</v>
      </c>
      <c r="J21" s="72">
        <f t="shared" si="3"/>
        <v>7889.7944444444465</v>
      </c>
      <c r="M21" t="s">
        <v>34</v>
      </c>
      <c r="V21" s="117" t="s">
        <v>147</v>
      </c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ht="15.75" thickBot="1" x14ac:dyDescent="0.3">
      <c r="A22" s="70">
        <v>45261</v>
      </c>
      <c r="B22" s="71">
        <v>0</v>
      </c>
      <c r="C22" s="71">
        <f t="shared" si="4"/>
        <v>8.1699266666666652</v>
      </c>
      <c r="D22" s="71">
        <v>0</v>
      </c>
      <c r="E22" s="71">
        <f t="shared" si="7"/>
        <v>8.1699266666666652</v>
      </c>
      <c r="F22" s="71">
        <f t="shared" si="6"/>
        <v>40.84963333333333</v>
      </c>
      <c r="G22" s="72">
        <f t="shared" si="8"/>
        <v>4901.9559999999992</v>
      </c>
      <c r="H22" s="72">
        <f t="shared" si="1"/>
        <v>464.10555555555555</v>
      </c>
      <c r="I22" s="72">
        <f t="shared" si="2"/>
        <v>8353.8999999999942</v>
      </c>
      <c r="J22" s="72">
        <f t="shared" si="3"/>
        <v>8353.9000000000015</v>
      </c>
      <c r="M22" t="s">
        <v>35</v>
      </c>
      <c r="V22" s="80" t="s">
        <v>148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</row>
    <row r="23" spans="1:36" x14ac:dyDescent="0.25">
      <c r="A23" s="70">
        <v>45292</v>
      </c>
      <c r="B23" s="71">
        <v>0</v>
      </c>
      <c r="C23" s="71">
        <f t="shared" si="4"/>
        <v>8.1699266666666652</v>
      </c>
      <c r="D23" s="71">
        <v>0</v>
      </c>
      <c r="E23" s="71">
        <f t="shared" si="7"/>
        <v>8.1699266666666652</v>
      </c>
      <c r="F23" s="71">
        <f t="shared" si="6"/>
        <v>49.019559999999998</v>
      </c>
      <c r="G23" s="72">
        <f t="shared" si="8"/>
        <v>4901.9559999999992</v>
      </c>
      <c r="H23" s="72">
        <f t="shared" si="1"/>
        <v>464.10555555555555</v>
      </c>
      <c r="I23" s="72">
        <f t="shared" si="2"/>
        <v>7889.7944444444383</v>
      </c>
      <c r="J23" s="72">
        <f t="shared" si="3"/>
        <v>8818.0055555555573</v>
      </c>
      <c r="M23" t="s">
        <v>135</v>
      </c>
    </row>
    <row r="24" spans="1:36" x14ac:dyDescent="0.25">
      <c r="A24" s="70">
        <v>45323</v>
      </c>
      <c r="B24" s="71">
        <v>0</v>
      </c>
      <c r="C24" s="71">
        <f t="shared" si="4"/>
        <v>8.1699266666666652</v>
      </c>
      <c r="D24" s="71">
        <v>0</v>
      </c>
      <c r="E24" s="71">
        <f t="shared" si="7"/>
        <v>8.1699266666666652</v>
      </c>
      <c r="F24" s="71">
        <f t="shared" si="6"/>
        <v>57.189486666666667</v>
      </c>
      <c r="G24" s="72">
        <f t="shared" si="8"/>
        <v>4901.9559999999992</v>
      </c>
      <c r="H24" s="72">
        <f t="shared" si="1"/>
        <v>464.10555555555555</v>
      </c>
      <c r="I24" s="72">
        <f t="shared" si="2"/>
        <v>7425.6888888888825</v>
      </c>
      <c r="J24" s="72">
        <f t="shared" si="3"/>
        <v>9282.1111111111131</v>
      </c>
      <c r="M24" t="s">
        <v>142</v>
      </c>
    </row>
    <row r="25" spans="1:36" x14ac:dyDescent="0.25">
      <c r="A25" s="70">
        <v>45352</v>
      </c>
      <c r="B25" s="71">
        <v>0</v>
      </c>
      <c r="C25" s="71">
        <f t="shared" si="4"/>
        <v>8.1699266666666652</v>
      </c>
      <c r="D25" s="71">
        <v>0</v>
      </c>
      <c r="E25" s="71">
        <f t="shared" si="7"/>
        <v>8.1699266666666652</v>
      </c>
      <c r="F25" s="71">
        <f t="shared" si="6"/>
        <v>65.359413333333336</v>
      </c>
      <c r="G25" s="72">
        <f t="shared" si="8"/>
        <v>4901.9559999999992</v>
      </c>
      <c r="H25" s="72">
        <f t="shared" si="1"/>
        <v>464.10555555555555</v>
      </c>
      <c r="I25" s="72">
        <f t="shared" si="2"/>
        <v>6961.5833333333267</v>
      </c>
      <c r="J25" s="72">
        <f t="shared" si="3"/>
        <v>9746.216666666669</v>
      </c>
    </row>
    <row r="26" spans="1:36" x14ac:dyDescent="0.25">
      <c r="A26" s="70">
        <v>45383</v>
      </c>
      <c r="B26" s="71">
        <v>0</v>
      </c>
      <c r="C26" s="71">
        <f t="shared" si="4"/>
        <v>8.1699266666666652</v>
      </c>
      <c r="D26" s="71">
        <v>0</v>
      </c>
      <c r="E26" s="71">
        <f t="shared" si="7"/>
        <v>8.1699266666666652</v>
      </c>
      <c r="F26" s="71">
        <f t="shared" si="6"/>
        <v>73.529340000000005</v>
      </c>
      <c r="G26" s="72">
        <f t="shared" si="8"/>
        <v>4901.9559999999992</v>
      </c>
      <c r="H26" s="72">
        <f t="shared" si="1"/>
        <v>464.10555555555555</v>
      </c>
      <c r="I26" s="72">
        <f t="shared" si="2"/>
        <v>6497.4777777777708</v>
      </c>
      <c r="J26" s="72">
        <f t="shared" si="3"/>
        <v>10210.322222222225</v>
      </c>
      <c r="M26" t="s">
        <v>36</v>
      </c>
    </row>
    <row r="27" spans="1:36" x14ac:dyDescent="0.25">
      <c r="A27" s="70">
        <v>45413</v>
      </c>
      <c r="B27" s="71">
        <v>0</v>
      </c>
      <c r="C27" s="71">
        <f t="shared" si="4"/>
        <v>8.1699266666666652</v>
      </c>
      <c r="D27" s="71">
        <v>0</v>
      </c>
      <c r="E27" s="71">
        <f t="shared" si="7"/>
        <v>8.1699266666666652</v>
      </c>
      <c r="F27" s="71">
        <f t="shared" si="6"/>
        <v>81.699266666666674</v>
      </c>
      <c r="G27" s="72">
        <f t="shared" si="8"/>
        <v>4901.9559999999992</v>
      </c>
      <c r="H27" s="72">
        <f t="shared" si="1"/>
        <v>464.10555555555555</v>
      </c>
      <c r="I27" s="72">
        <f t="shared" si="2"/>
        <v>6033.372222222215</v>
      </c>
      <c r="J27" s="72">
        <f t="shared" si="3"/>
        <v>10674.427777777781</v>
      </c>
      <c r="M27" t="s">
        <v>37</v>
      </c>
    </row>
    <row r="28" spans="1:36" x14ac:dyDescent="0.25">
      <c r="A28" s="70">
        <v>45444</v>
      </c>
      <c r="B28" s="71">
        <v>0</v>
      </c>
      <c r="C28" s="71">
        <f t="shared" si="4"/>
        <v>8.1699266666666652</v>
      </c>
      <c r="D28" s="71">
        <v>0</v>
      </c>
      <c r="E28" s="71">
        <f t="shared" si="7"/>
        <v>8.1699266666666652</v>
      </c>
      <c r="F28" s="71">
        <f t="shared" si="6"/>
        <v>89.869193333333342</v>
      </c>
      <c r="G28" s="72">
        <f t="shared" si="8"/>
        <v>4901.9559999999992</v>
      </c>
      <c r="H28" s="72">
        <f t="shared" si="1"/>
        <v>464.10555555555555</v>
      </c>
      <c r="I28" s="72">
        <f t="shared" si="2"/>
        <v>5569.2666666666591</v>
      </c>
      <c r="J28" s="72">
        <f t="shared" si="3"/>
        <v>11138.533333333336</v>
      </c>
      <c r="M28" t="s">
        <v>38</v>
      </c>
    </row>
    <row r="29" spans="1:36" x14ac:dyDescent="0.25">
      <c r="A29" s="70">
        <v>45474</v>
      </c>
      <c r="B29" s="75">
        <v>5000</v>
      </c>
      <c r="C29" s="71">
        <f t="shared" si="4"/>
        <v>8.1699266666666652</v>
      </c>
      <c r="D29" s="78">
        <v>4901.9559999999992</v>
      </c>
      <c r="E29" s="71">
        <f>-SUM(E18:E28)</f>
        <v>-89.869193333333342</v>
      </c>
      <c r="F29" s="71">
        <f t="shared" si="6"/>
        <v>0</v>
      </c>
      <c r="G29" s="72">
        <f t="shared" si="8"/>
        <v>0</v>
      </c>
      <c r="H29" s="72">
        <f t="shared" si="1"/>
        <v>464.10555555555555</v>
      </c>
      <c r="I29" s="72">
        <f t="shared" si="2"/>
        <v>5105.1611111111033</v>
      </c>
      <c r="J29" s="72">
        <f t="shared" si="3"/>
        <v>11602.638888888892</v>
      </c>
      <c r="M29" t="s">
        <v>159</v>
      </c>
    </row>
    <row r="30" spans="1:36" x14ac:dyDescent="0.25">
      <c r="A30" s="70">
        <v>45505</v>
      </c>
      <c r="B30" s="71">
        <v>0</v>
      </c>
      <c r="C30" s="71">
        <f t="shared" si="4"/>
        <v>0</v>
      </c>
      <c r="D30" s="71">
        <v>0</v>
      </c>
      <c r="E30" s="71">
        <f t="shared" si="7"/>
        <v>0</v>
      </c>
      <c r="F30" s="71">
        <f t="shared" si="6"/>
        <v>0</v>
      </c>
      <c r="G30" s="72">
        <f t="shared" si="8"/>
        <v>0</v>
      </c>
      <c r="H30" s="72">
        <f t="shared" si="1"/>
        <v>464.10555555555555</v>
      </c>
      <c r="I30" s="72">
        <f t="shared" si="2"/>
        <v>4641.0555555555475</v>
      </c>
      <c r="J30" s="72">
        <f t="shared" si="3"/>
        <v>12066.744444444448</v>
      </c>
    </row>
    <row r="31" spans="1:36" x14ac:dyDescent="0.25">
      <c r="A31" s="70">
        <v>45536</v>
      </c>
      <c r="B31" s="71">
        <v>0</v>
      </c>
      <c r="C31" s="71">
        <f t="shared" si="4"/>
        <v>0</v>
      </c>
      <c r="D31" s="71">
        <v>0</v>
      </c>
      <c r="E31" s="71">
        <f t="shared" si="7"/>
        <v>0</v>
      </c>
      <c r="F31" s="71">
        <f t="shared" si="6"/>
        <v>0</v>
      </c>
      <c r="G31" s="72">
        <f t="shared" si="8"/>
        <v>0</v>
      </c>
      <c r="H31" s="72">
        <f t="shared" si="1"/>
        <v>464.10555555555555</v>
      </c>
      <c r="I31" s="72">
        <f t="shared" si="2"/>
        <v>4176.9499999999916</v>
      </c>
      <c r="J31" s="72">
        <f t="shared" si="3"/>
        <v>12530.850000000004</v>
      </c>
      <c r="M31" t="s">
        <v>160</v>
      </c>
    </row>
    <row r="32" spans="1:36" x14ac:dyDescent="0.25">
      <c r="A32" s="70">
        <v>45566</v>
      </c>
      <c r="B32" s="71">
        <v>0</v>
      </c>
      <c r="C32" s="71">
        <f t="shared" si="4"/>
        <v>0</v>
      </c>
      <c r="D32" s="71">
        <v>0</v>
      </c>
      <c r="E32" s="71">
        <f t="shared" si="7"/>
        <v>0</v>
      </c>
      <c r="F32" s="71">
        <f t="shared" si="6"/>
        <v>0</v>
      </c>
      <c r="G32" s="72">
        <f t="shared" si="8"/>
        <v>0</v>
      </c>
      <c r="H32" s="72">
        <f t="shared" si="1"/>
        <v>464.10555555555555</v>
      </c>
      <c r="I32" s="72">
        <f t="shared" si="2"/>
        <v>3712.8444444444362</v>
      </c>
      <c r="J32" s="72">
        <f t="shared" si="3"/>
        <v>12994.95555555556</v>
      </c>
    </row>
    <row r="33" spans="1:19" x14ac:dyDescent="0.25">
      <c r="A33" s="70">
        <v>45597</v>
      </c>
      <c r="B33" s="71">
        <v>0</v>
      </c>
      <c r="C33" s="71">
        <f t="shared" si="4"/>
        <v>0</v>
      </c>
      <c r="D33" s="71">
        <v>0</v>
      </c>
      <c r="E33" s="71">
        <f t="shared" si="7"/>
        <v>0</v>
      </c>
      <c r="F33" s="71">
        <f t="shared" si="6"/>
        <v>0</v>
      </c>
      <c r="G33" s="72">
        <f t="shared" si="8"/>
        <v>0</v>
      </c>
      <c r="H33" s="72">
        <f t="shared" si="1"/>
        <v>464.10555555555555</v>
      </c>
      <c r="I33" s="72">
        <f t="shared" si="2"/>
        <v>3248.7388888888809</v>
      </c>
      <c r="J33" s="72">
        <f t="shared" si="3"/>
        <v>13459.061111111116</v>
      </c>
      <c r="M33" t="s">
        <v>40</v>
      </c>
    </row>
    <row r="34" spans="1:19" x14ac:dyDescent="0.25">
      <c r="A34" s="70">
        <v>45627</v>
      </c>
      <c r="B34" s="71">
        <v>0</v>
      </c>
      <c r="C34" s="71">
        <f t="shared" si="4"/>
        <v>0</v>
      </c>
      <c r="D34" s="71">
        <v>0</v>
      </c>
      <c r="E34" s="71">
        <f t="shared" si="7"/>
        <v>0</v>
      </c>
      <c r="F34" s="71">
        <f t="shared" si="6"/>
        <v>0</v>
      </c>
      <c r="G34" s="72">
        <f t="shared" si="8"/>
        <v>0</v>
      </c>
      <c r="H34" s="72">
        <f t="shared" si="1"/>
        <v>464.10555555555555</v>
      </c>
      <c r="I34" s="72">
        <f t="shared" si="2"/>
        <v>2784.6333333333255</v>
      </c>
      <c r="J34" s="72">
        <f t="shared" si="3"/>
        <v>13923.166666666672</v>
      </c>
      <c r="M34" t="s">
        <v>39</v>
      </c>
    </row>
    <row r="35" spans="1:19" x14ac:dyDescent="0.25">
      <c r="A35" s="70">
        <v>45658</v>
      </c>
      <c r="B35" s="71">
        <v>0</v>
      </c>
      <c r="C35" s="71">
        <f t="shared" si="4"/>
        <v>0</v>
      </c>
      <c r="D35" s="71">
        <v>0</v>
      </c>
      <c r="E35" s="71">
        <f t="shared" si="7"/>
        <v>0</v>
      </c>
      <c r="F35" s="71">
        <f t="shared" si="6"/>
        <v>0</v>
      </c>
      <c r="G35" s="72">
        <f t="shared" si="8"/>
        <v>0</v>
      </c>
      <c r="H35" s="72">
        <f t="shared" si="1"/>
        <v>464.10555555555555</v>
      </c>
      <c r="I35" s="72">
        <f t="shared" si="2"/>
        <v>2320.5277777777701</v>
      </c>
      <c r="J35" s="72">
        <f t="shared" si="3"/>
        <v>14387.272222222227</v>
      </c>
      <c r="M35" t="s">
        <v>136</v>
      </c>
    </row>
    <row r="36" spans="1:19" x14ac:dyDescent="0.25">
      <c r="A36" s="70">
        <v>45689</v>
      </c>
      <c r="B36" s="71">
        <v>0</v>
      </c>
      <c r="C36" s="71">
        <f t="shared" si="4"/>
        <v>0</v>
      </c>
      <c r="D36" s="71">
        <v>0</v>
      </c>
      <c r="E36" s="71">
        <f t="shared" si="7"/>
        <v>0</v>
      </c>
      <c r="F36" s="71">
        <f t="shared" si="6"/>
        <v>0</v>
      </c>
      <c r="G36" s="72">
        <f t="shared" si="8"/>
        <v>0</v>
      </c>
      <c r="H36" s="72">
        <f t="shared" si="1"/>
        <v>464.10555555555555</v>
      </c>
      <c r="I36" s="72">
        <f t="shared" si="2"/>
        <v>1856.4222222222145</v>
      </c>
      <c r="J36" s="72">
        <f t="shared" si="3"/>
        <v>14851.377777777783</v>
      </c>
      <c r="M36" t="s">
        <v>144</v>
      </c>
    </row>
    <row r="37" spans="1:19" x14ac:dyDescent="0.25">
      <c r="A37" s="70">
        <v>45717</v>
      </c>
      <c r="B37" s="71">
        <v>0</v>
      </c>
      <c r="C37" s="71">
        <f t="shared" si="4"/>
        <v>0</v>
      </c>
      <c r="D37" s="71">
        <v>0</v>
      </c>
      <c r="E37" s="71">
        <f t="shared" si="7"/>
        <v>0</v>
      </c>
      <c r="F37" s="71">
        <f t="shared" si="6"/>
        <v>0</v>
      </c>
      <c r="G37" s="72">
        <f t="shared" si="8"/>
        <v>0</v>
      </c>
      <c r="H37" s="72">
        <f t="shared" si="1"/>
        <v>464.10555555555555</v>
      </c>
      <c r="I37" s="72">
        <f t="shared" si="2"/>
        <v>1392.3166666666589</v>
      </c>
      <c r="J37" s="72">
        <f t="shared" si="3"/>
        <v>15315.483333333339</v>
      </c>
      <c r="M37" t="s">
        <v>145</v>
      </c>
    </row>
    <row r="38" spans="1:19" x14ac:dyDescent="0.25">
      <c r="A38" s="70">
        <v>45748</v>
      </c>
      <c r="B38" s="71">
        <v>0</v>
      </c>
      <c r="C38" s="71">
        <f t="shared" si="4"/>
        <v>0</v>
      </c>
      <c r="D38" s="71">
        <v>0</v>
      </c>
      <c r="E38" s="71">
        <f t="shared" si="7"/>
        <v>0</v>
      </c>
      <c r="F38" s="71">
        <f t="shared" si="6"/>
        <v>0</v>
      </c>
      <c r="G38" s="72">
        <f t="shared" si="8"/>
        <v>0</v>
      </c>
      <c r="H38" s="72">
        <f t="shared" si="1"/>
        <v>464.10555555555555</v>
      </c>
      <c r="I38" s="72">
        <f t="shared" si="2"/>
        <v>928.21111111110326</v>
      </c>
      <c r="J38" s="72">
        <f t="shared" si="3"/>
        <v>15779.588888888895</v>
      </c>
      <c r="M38" t="s">
        <v>146</v>
      </c>
    </row>
    <row r="39" spans="1:19" x14ac:dyDescent="0.25">
      <c r="A39" s="70">
        <v>45778</v>
      </c>
      <c r="B39" s="71">
        <v>0</v>
      </c>
      <c r="C39" s="71">
        <f t="shared" si="4"/>
        <v>0</v>
      </c>
      <c r="D39" s="71">
        <v>0</v>
      </c>
      <c r="E39" s="71">
        <f t="shared" si="7"/>
        <v>0</v>
      </c>
      <c r="F39" s="71">
        <f t="shared" si="6"/>
        <v>0</v>
      </c>
      <c r="G39" s="72">
        <f t="shared" si="8"/>
        <v>0</v>
      </c>
      <c r="H39" s="72">
        <f t="shared" si="1"/>
        <v>464.10555555555555</v>
      </c>
      <c r="I39" s="72">
        <f t="shared" si="2"/>
        <v>464.10555555554771</v>
      </c>
      <c r="J39" s="72">
        <f t="shared" si="3"/>
        <v>16243.694444444451</v>
      </c>
      <c r="M39" s="64" t="s">
        <v>161</v>
      </c>
      <c r="N39" s="64"/>
      <c r="O39" s="64"/>
      <c r="P39" s="64"/>
      <c r="Q39" s="64"/>
      <c r="R39" s="64"/>
      <c r="S39" s="64"/>
    </row>
    <row r="40" spans="1:19" x14ac:dyDescent="0.25">
      <c r="A40" s="70">
        <v>45809</v>
      </c>
      <c r="B40" s="71">
        <v>0</v>
      </c>
      <c r="C40" s="71">
        <f t="shared" si="4"/>
        <v>0</v>
      </c>
      <c r="D40" s="71">
        <v>0</v>
      </c>
      <c r="E40" s="71">
        <f t="shared" si="7"/>
        <v>0</v>
      </c>
      <c r="F40" s="71">
        <f t="shared" si="6"/>
        <v>0</v>
      </c>
      <c r="G40" s="72">
        <f t="shared" si="8"/>
        <v>0</v>
      </c>
      <c r="H40" s="72">
        <f t="shared" si="1"/>
        <v>464.10555555555555</v>
      </c>
      <c r="I40" s="72">
        <f t="shared" si="2"/>
        <v>-7.8443918027915061E-12</v>
      </c>
      <c r="J40" s="72">
        <f t="shared" si="3"/>
        <v>16707.800000000007</v>
      </c>
      <c r="M40" s="64" t="s">
        <v>162</v>
      </c>
    </row>
    <row r="41" spans="1:19" x14ac:dyDescent="0.25">
      <c r="A41" s="70"/>
      <c r="B41" s="71"/>
      <c r="C41" s="71"/>
      <c r="D41" s="71"/>
      <c r="E41" s="71"/>
      <c r="F41" s="71"/>
      <c r="G41" s="72"/>
      <c r="H41" s="72"/>
      <c r="I41" s="72"/>
      <c r="J41" s="72"/>
      <c r="M41" s="64" t="s">
        <v>163</v>
      </c>
    </row>
    <row r="42" spans="1:19" x14ac:dyDescent="0.25">
      <c r="A42" s="44"/>
      <c r="B42" s="40"/>
      <c r="C42" s="71">
        <f>SUM(C5:C41)</f>
        <v>292.19511999999986</v>
      </c>
      <c r="D42" s="71">
        <f>SUM(D5:D41)</f>
        <v>14707.8</v>
      </c>
      <c r="E42" s="40"/>
      <c r="F42" s="40"/>
      <c r="G42" s="40"/>
      <c r="H42" s="71">
        <f>SUM(H5:H41)</f>
        <v>16707.800000000007</v>
      </c>
      <c r="I42" s="40"/>
      <c r="J42" s="40"/>
    </row>
    <row r="43" spans="1:19" ht="15.75" thickBot="1" x14ac:dyDescent="0.3">
      <c r="C43" s="84"/>
      <c r="M43" t="s">
        <v>43</v>
      </c>
    </row>
    <row r="44" spans="1:19" x14ac:dyDescent="0.25">
      <c r="B44" t="s">
        <v>152</v>
      </c>
      <c r="D44" s="84">
        <f>SUM(B5:B40)</f>
        <v>15000</v>
      </c>
      <c r="G44" s="85" t="s">
        <v>176</v>
      </c>
      <c r="H44" s="86"/>
      <c r="I44" s="87"/>
      <c r="M44" t="s">
        <v>164</v>
      </c>
    </row>
    <row r="45" spans="1:19" ht="15.75" thickBot="1" x14ac:dyDescent="0.3">
      <c r="G45" s="88" t="s">
        <v>177</v>
      </c>
      <c r="H45" s="89"/>
      <c r="I45" s="90">
        <f>B29-C29+E29</f>
        <v>4901.9608800000005</v>
      </c>
      <c r="M45" t="s">
        <v>165</v>
      </c>
    </row>
    <row r="46" spans="1:19" x14ac:dyDescent="0.25">
      <c r="B46" t="s">
        <v>128</v>
      </c>
      <c r="D46" s="1">
        <f>G4</f>
        <v>14707.8</v>
      </c>
      <c r="M46" t="s">
        <v>149</v>
      </c>
    </row>
    <row r="47" spans="1:19" x14ac:dyDescent="0.25">
      <c r="M47" t="s">
        <v>150</v>
      </c>
    </row>
    <row r="48" spans="1:19" x14ac:dyDescent="0.25">
      <c r="B48" t="s">
        <v>153</v>
      </c>
      <c r="M48" t="s">
        <v>151</v>
      </c>
    </row>
    <row r="49" spans="2:21" x14ac:dyDescent="0.25">
      <c r="B49" t="s">
        <v>155</v>
      </c>
      <c r="D49" s="1">
        <f>D44-D46</f>
        <v>292.20000000000073</v>
      </c>
      <c r="M49" t="s">
        <v>154</v>
      </c>
    </row>
    <row r="51" spans="2:21" x14ac:dyDescent="0.25">
      <c r="M51" t="s">
        <v>46</v>
      </c>
      <c r="U51" t="s">
        <v>47</v>
      </c>
    </row>
    <row r="52" spans="2:21" x14ac:dyDescent="0.25">
      <c r="M52" t="s">
        <v>166</v>
      </c>
      <c r="U52" t="s">
        <v>170</v>
      </c>
    </row>
    <row r="53" spans="2:21" x14ac:dyDescent="0.25">
      <c r="M53" t="s">
        <v>167</v>
      </c>
      <c r="U53" t="s">
        <v>171</v>
      </c>
    </row>
    <row r="54" spans="2:21" x14ac:dyDescent="0.25">
      <c r="M54" t="s">
        <v>168</v>
      </c>
      <c r="U54" t="s">
        <v>172</v>
      </c>
    </row>
    <row r="55" spans="2:21" x14ac:dyDescent="0.25">
      <c r="D55" s="1"/>
      <c r="M55" t="s">
        <v>169</v>
      </c>
      <c r="U55" t="s">
        <v>41</v>
      </c>
    </row>
    <row r="56" spans="2:21" x14ac:dyDescent="0.25">
      <c r="M56" t="s">
        <v>156</v>
      </c>
      <c r="U56" t="s">
        <v>42</v>
      </c>
    </row>
    <row r="57" spans="2:21" x14ac:dyDescent="0.25">
      <c r="M57" t="s">
        <v>198</v>
      </c>
      <c r="U57" t="s">
        <v>173</v>
      </c>
    </row>
    <row r="59" spans="2:21" x14ac:dyDescent="0.25">
      <c r="N59" t="s">
        <v>174</v>
      </c>
    </row>
    <row r="60" spans="2:21" x14ac:dyDescent="0.25">
      <c r="N60" t="s">
        <v>44</v>
      </c>
    </row>
    <row r="61" spans="2:21" x14ac:dyDescent="0.25">
      <c r="N61" t="s">
        <v>45</v>
      </c>
    </row>
    <row r="63" spans="2:21" x14ac:dyDescent="0.25">
      <c r="O63" t="s">
        <v>178</v>
      </c>
    </row>
    <row r="64" spans="2:21" x14ac:dyDescent="0.25">
      <c r="O64" s="79" t="s">
        <v>83</v>
      </c>
      <c r="P64" s="79"/>
      <c r="Q64" s="79"/>
      <c r="R64" s="79"/>
      <c r="S64" s="79"/>
      <c r="T64" s="79"/>
    </row>
    <row r="65" spans="13:21" x14ac:dyDescent="0.25">
      <c r="O65" s="79" t="s">
        <v>84</v>
      </c>
      <c r="P65" s="79"/>
      <c r="Q65" s="79"/>
      <c r="R65" s="79"/>
      <c r="S65" s="79"/>
      <c r="T65" s="79"/>
    </row>
    <row r="66" spans="13:21" x14ac:dyDescent="0.25">
      <c r="O66" s="79" t="s">
        <v>85</v>
      </c>
      <c r="P66" s="79"/>
      <c r="Q66" s="79"/>
      <c r="R66" s="79"/>
      <c r="S66" s="79"/>
      <c r="T66" s="79"/>
    </row>
    <row r="67" spans="13:21" x14ac:dyDescent="0.25">
      <c r="O67" s="79" t="s">
        <v>86</v>
      </c>
      <c r="P67" s="79"/>
      <c r="Q67" s="79"/>
      <c r="R67" s="79"/>
      <c r="S67" s="79"/>
      <c r="T67" s="79"/>
    </row>
    <row r="68" spans="13:21" x14ac:dyDescent="0.25">
      <c r="O68" t="s">
        <v>175</v>
      </c>
    </row>
    <row r="69" spans="13:21" x14ac:dyDescent="0.25">
      <c r="O69" t="s">
        <v>179</v>
      </c>
    </row>
    <row r="71" spans="13:21" x14ac:dyDescent="0.25">
      <c r="M71" t="s">
        <v>180</v>
      </c>
      <c r="U71" t="s">
        <v>185</v>
      </c>
    </row>
    <row r="72" spans="13:21" x14ac:dyDescent="0.25">
      <c r="M72" t="s">
        <v>181</v>
      </c>
      <c r="U72" t="s">
        <v>186</v>
      </c>
    </row>
    <row r="73" spans="13:21" x14ac:dyDescent="0.25">
      <c r="M73" t="s">
        <v>182</v>
      </c>
      <c r="U73" t="s">
        <v>189</v>
      </c>
    </row>
    <row r="74" spans="13:21" x14ac:dyDescent="0.25">
      <c r="U74" t="s">
        <v>190</v>
      </c>
    </row>
    <row r="75" spans="13:21" x14ac:dyDescent="0.25">
      <c r="M75" t="s">
        <v>187</v>
      </c>
      <c r="U75" t="s">
        <v>191</v>
      </c>
    </row>
    <row r="76" spans="13:21" x14ac:dyDescent="0.25">
      <c r="M76" t="s">
        <v>183</v>
      </c>
    </row>
    <row r="77" spans="13:21" x14ac:dyDescent="0.25">
      <c r="M77" t="s">
        <v>188</v>
      </c>
    </row>
    <row r="78" spans="13:21" x14ac:dyDescent="0.25">
      <c r="M78" t="s">
        <v>184</v>
      </c>
    </row>
    <row r="80" spans="13:21" x14ac:dyDescent="0.25">
      <c r="M80" t="s">
        <v>192</v>
      </c>
    </row>
    <row r="81" spans="13:13" x14ac:dyDescent="0.25">
      <c r="M81" t="s">
        <v>193</v>
      </c>
    </row>
    <row r="82" spans="13:13" x14ac:dyDescent="0.25">
      <c r="M82" t="s">
        <v>194</v>
      </c>
    </row>
    <row r="83" spans="13:13" x14ac:dyDescent="0.25">
      <c r="M83" t="s">
        <v>195</v>
      </c>
    </row>
    <row r="84" spans="13:13" x14ac:dyDescent="0.25">
      <c r="M84" t="s">
        <v>196</v>
      </c>
    </row>
    <row r="85" spans="13:13" x14ac:dyDescent="0.25">
      <c r="M85" t="s">
        <v>197</v>
      </c>
    </row>
    <row r="86" spans="13:13" x14ac:dyDescent="0.25">
      <c r="M86" t="s">
        <v>199</v>
      </c>
    </row>
  </sheetData>
  <mergeCells count="7">
    <mergeCell ref="V21:AJ21"/>
    <mergeCell ref="A4:B4"/>
    <mergeCell ref="V14:AJ14"/>
    <mergeCell ref="V15:AJ15"/>
    <mergeCell ref="V16:AJ16"/>
    <mergeCell ref="V17:AJ17"/>
    <mergeCell ref="V18:X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747C-6351-421B-BB55-739E3D2F4779}">
  <dimension ref="A2:P95"/>
  <sheetViews>
    <sheetView zoomScaleNormal="100" workbookViewId="0">
      <selection activeCell="D7" sqref="D7"/>
    </sheetView>
  </sheetViews>
  <sheetFormatPr defaultRowHeight="15" x14ac:dyDescent="0.25"/>
  <cols>
    <col min="1" max="1" width="38.5703125" customWidth="1"/>
    <col min="2" max="2" width="7" customWidth="1"/>
    <col min="3" max="3" width="2.7109375" customWidth="1"/>
    <col min="4" max="4" width="16" customWidth="1"/>
    <col min="5" max="5" width="3.85546875" customWidth="1"/>
    <col min="6" max="6" width="16.140625" customWidth="1"/>
    <col min="7" max="7" width="3.85546875" customWidth="1"/>
    <col min="8" max="8" width="10.7109375" bestFit="1" customWidth="1"/>
    <col min="9" max="12" width="5" customWidth="1"/>
    <col min="13" max="13" width="10.7109375" bestFit="1" customWidth="1"/>
    <col min="16" max="16" width="11.85546875" bestFit="1" customWidth="1"/>
  </cols>
  <sheetData>
    <row r="2" spans="1:13" ht="15.75" x14ac:dyDescent="0.25">
      <c r="A2" s="26" t="s">
        <v>123</v>
      </c>
    </row>
    <row r="4" spans="1:13" x14ac:dyDescent="0.25">
      <c r="A4" s="2" t="s">
        <v>70</v>
      </c>
    </row>
    <row r="5" spans="1:13" x14ac:dyDescent="0.25">
      <c r="A5" s="27" t="s">
        <v>71</v>
      </c>
    </row>
    <row r="7" spans="1:13" x14ac:dyDescent="0.25">
      <c r="A7" s="63" t="s">
        <v>210</v>
      </c>
      <c r="D7" s="67">
        <v>44743</v>
      </c>
      <c r="F7" t="s">
        <v>201</v>
      </c>
      <c r="H7" t="s">
        <v>48</v>
      </c>
    </row>
    <row r="8" spans="1:13" x14ac:dyDescent="0.25">
      <c r="A8" s="64" t="s">
        <v>214</v>
      </c>
      <c r="F8" t="s">
        <v>104</v>
      </c>
      <c r="H8">
        <v>2023</v>
      </c>
      <c r="I8">
        <v>2024</v>
      </c>
      <c r="J8" s="7">
        <v>2025</v>
      </c>
      <c r="K8">
        <v>2026</v>
      </c>
      <c r="L8">
        <v>2027</v>
      </c>
      <c r="M8">
        <v>2028</v>
      </c>
    </row>
    <row r="9" spans="1:13" x14ac:dyDescent="0.25">
      <c r="A9" s="62" t="s">
        <v>211</v>
      </c>
      <c r="H9" s="7" t="s">
        <v>49</v>
      </c>
      <c r="M9" t="s">
        <v>49</v>
      </c>
    </row>
    <row r="10" spans="1:13" x14ac:dyDescent="0.25">
      <c r="A10" s="4"/>
      <c r="H10" t="s">
        <v>50</v>
      </c>
      <c r="M10" t="s">
        <v>50</v>
      </c>
    </row>
    <row r="11" spans="1:13" x14ac:dyDescent="0.25">
      <c r="A11" s="3" t="s">
        <v>107</v>
      </c>
      <c r="D11" s="65">
        <v>44743</v>
      </c>
      <c r="F11" s="5">
        <v>44305</v>
      </c>
      <c r="H11" t="s">
        <v>51</v>
      </c>
      <c r="M11" t="s">
        <v>51</v>
      </c>
    </row>
    <row r="12" spans="1:13" x14ac:dyDescent="0.25">
      <c r="A12" s="3" t="s">
        <v>108</v>
      </c>
      <c r="D12" s="5">
        <v>45838</v>
      </c>
      <c r="F12" s="5">
        <v>46192</v>
      </c>
      <c r="H12" t="s">
        <v>52</v>
      </c>
      <c r="M12" t="s">
        <v>52</v>
      </c>
    </row>
    <row r="13" spans="1:13" x14ac:dyDescent="0.25">
      <c r="A13" s="3" t="s">
        <v>109</v>
      </c>
      <c r="D13" s="6" t="s">
        <v>53</v>
      </c>
      <c r="H13" t="s">
        <v>54</v>
      </c>
      <c r="M13" t="s">
        <v>54</v>
      </c>
    </row>
    <row r="14" spans="1:13" x14ac:dyDescent="0.25">
      <c r="A14" s="3"/>
      <c r="H14" t="s">
        <v>55</v>
      </c>
      <c r="M14" t="s">
        <v>55</v>
      </c>
    </row>
    <row r="15" spans="1:13" x14ac:dyDescent="0.25">
      <c r="A15" s="3" t="s">
        <v>110</v>
      </c>
      <c r="B15" t="s">
        <v>56</v>
      </c>
      <c r="D15" t="s">
        <v>212</v>
      </c>
      <c r="F15">
        <v>62</v>
      </c>
      <c r="H15" t="s">
        <v>58</v>
      </c>
      <c r="M15" t="s">
        <v>58</v>
      </c>
    </row>
    <row r="16" spans="1:13" x14ac:dyDescent="0.25">
      <c r="A16" s="3" t="s">
        <v>203</v>
      </c>
      <c r="B16" t="s">
        <v>213</v>
      </c>
      <c r="D16">
        <v>1</v>
      </c>
      <c r="H16" t="s">
        <v>60</v>
      </c>
      <c r="M16" t="s">
        <v>60</v>
      </c>
    </row>
    <row r="17" spans="1:13" x14ac:dyDescent="0.25">
      <c r="A17" s="3" t="s">
        <v>61</v>
      </c>
      <c r="B17" t="s">
        <v>62</v>
      </c>
      <c r="D17" s="60">
        <v>0.02</v>
      </c>
      <c r="H17" t="s">
        <v>63</v>
      </c>
      <c r="M17" t="s">
        <v>63</v>
      </c>
    </row>
    <row r="18" spans="1:13" x14ac:dyDescent="0.25">
      <c r="A18" s="9" t="s">
        <v>72</v>
      </c>
      <c r="B18" s="2" t="s">
        <v>73</v>
      </c>
      <c r="D18" s="28">
        <f>D17</f>
        <v>0.02</v>
      </c>
      <c r="H18" t="s">
        <v>64</v>
      </c>
      <c r="M18" t="s">
        <v>64</v>
      </c>
    </row>
    <row r="19" spans="1:13" x14ac:dyDescent="0.25">
      <c r="A19" s="3" t="s">
        <v>204</v>
      </c>
      <c r="B19" s="2" t="s">
        <v>74</v>
      </c>
      <c r="D19">
        <v>3</v>
      </c>
      <c r="H19" t="s">
        <v>65</v>
      </c>
      <c r="M19" t="s">
        <v>65</v>
      </c>
    </row>
    <row r="20" spans="1:13" x14ac:dyDescent="0.25">
      <c r="A20" s="9" t="s">
        <v>205</v>
      </c>
      <c r="B20" s="2" t="s">
        <v>75</v>
      </c>
      <c r="D20" s="10">
        <v>5000</v>
      </c>
      <c r="H20" t="s">
        <v>66</v>
      </c>
      <c r="M20" s="7" t="s">
        <v>66</v>
      </c>
    </row>
    <row r="21" spans="1:13" x14ac:dyDescent="0.25">
      <c r="A21" s="3" t="s">
        <v>206</v>
      </c>
      <c r="B21" s="2" t="s">
        <v>76</v>
      </c>
      <c r="D21" s="10">
        <v>0</v>
      </c>
    </row>
    <row r="22" spans="1:13" ht="26.25" x14ac:dyDescent="0.25">
      <c r="A22" s="9" t="s">
        <v>77</v>
      </c>
      <c r="B22" s="2" t="s">
        <v>78</v>
      </c>
      <c r="D22">
        <v>1</v>
      </c>
      <c r="H22">
        <v>12</v>
      </c>
      <c r="M22">
        <v>0</v>
      </c>
    </row>
    <row r="23" spans="1:13" x14ac:dyDescent="0.25">
      <c r="I23">
        <v>12</v>
      </c>
      <c r="J23">
        <v>12</v>
      </c>
      <c r="K23">
        <v>0</v>
      </c>
      <c r="L23">
        <v>0</v>
      </c>
    </row>
    <row r="24" spans="1:13" x14ac:dyDescent="0.25">
      <c r="A24" t="s">
        <v>207</v>
      </c>
      <c r="B24" s="2" t="s">
        <v>79</v>
      </c>
      <c r="D24" s="61">
        <f>PV(0.02,3,-5000,0,1)</f>
        <v>14707.804690503637</v>
      </c>
      <c r="M24">
        <f>2*12</f>
        <v>24</v>
      </c>
    </row>
    <row r="25" spans="1:13" x14ac:dyDescent="0.25">
      <c r="M25">
        <f>H22</f>
        <v>12</v>
      </c>
    </row>
    <row r="26" spans="1:13" ht="30" x14ac:dyDescent="0.25">
      <c r="A26" s="29" t="s">
        <v>116</v>
      </c>
      <c r="D26" s="30"/>
      <c r="M26">
        <f>M22</f>
        <v>0</v>
      </c>
    </row>
    <row r="27" spans="1:13" x14ac:dyDescent="0.25">
      <c r="M27">
        <f>SUM(M24:M26)</f>
        <v>36</v>
      </c>
    </row>
    <row r="28" spans="1:13" ht="15.75" thickBot="1" x14ac:dyDescent="0.3">
      <c r="A28" t="s">
        <v>117</v>
      </c>
      <c r="D28" s="31">
        <f>D24+D26</f>
        <v>14707.804690503637</v>
      </c>
    </row>
    <row r="33" spans="1:16" x14ac:dyDescent="0.25">
      <c r="P33" s="66"/>
    </row>
    <row r="48" spans="1:16" x14ac:dyDescent="0.25">
      <c r="A48" t="s">
        <v>118</v>
      </c>
    </row>
    <row r="50" spans="1:6" ht="15" customHeight="1" x14ac:dyDescent="0.25">
      <c r="A50" s="32" t="s">
        <v>67</v>
      </c>
      <c r="D50" s="33" t="s">
        <v>80</v>
      </c>
      <c r="F50" s="33" t="s">
        <v>81</v>
      </c>
    </row>
    <row r="52" spans="1:6" x14ac:dyDescent="0.25">
      <c r="A52" s="20">
        <v>2022</v>
      </c>
    </row>
    <row r="53" spans="1:6" x14ac:dyDescent="0.25">
      <c r="A53" s="20" t="s">
        <v>122</v>
      </c>
      <c r="C53" s="34" t="s">
        <v>68</v>
      </c>
      <c r="D53" s="35"/>
      <c r="E53" s="34" t="s">
        <v>68</v>
      </c>
      <c r="F53" s="35"/>
    </row>
    <row r="54" spans="1:6" x14ac:dyDescent="0.25">
      <c r="A54" s="20" t="s">
        <v>208</v>
      </c>
      <c r="D54" s="1"/>
    </row>
    <row r="55" spans="1:6" x14ac:dyDescent="0.25">
      <c r="A55" s="20" t="s">
        <v>120</v>
      </c>
    </row>
    <row r="56" spans="1:6" x14ac:dyDescent="0.25">
      <c r="A56" s="20" t="s">
        <v>121</v>
      </c>
    </row>
    <row r="57" spans="1:6" x14ac:dyDescent="0.25">
      <c r="A57" s="20"/>
      <c r="D57" s="36">
        <f>SUM(D53:D56)</f>
        <v>0</v>
      </c>
      <c r="F57" s="36">
        <f>SUM(F53:F56)</f>
        <v>0</v>
      </c>
    </row>
    <row r="58" spans="1:6" x14ac:dyDescent="0.25">
      <c r="A58" s="20"/>
    </row>
    <row r="59" spans="1:6" x14ac:dyDescent="0.25">
      <c r="A59" s="20">
        <v>2023</v>
      </c>
    </row>
    <row r="60" spans="1:6" x14ac:dyDescent="0.25">
      <c r="A60" s="20" t="s">
        <v>122</v>
      </c>
      <c r="D60" s="35"/>
      <c r="F60" s="35"/>
    </row>
    <row r="61" spans="1:6" x14ac:dyDescent="0.25">
      <c r="A61" s="20" t="s">
        <v>208</v>
      </c>
      <c r="D61" s="1">
        <f>'Subscript Liab Amort (North)'!D5</f>
        <v>5000</v>
      </c>
      <c r="F61" s="1">
        <f>'Subscript Liab Amort (North)'!F16</f>
        <v>177.97633333333332</v>
      </c>
    </row>
    <row r="62" spans="1:6" x14ac:dyDescent="0.25">
      <c r="A62" s="20" t="s">
        <v>120</v>
      </c>
    </row>
    <row r="63" spans="1:6" x14ac:dyDescent="0.25">
      <c r="A63" s="20" t="s">
        <v>121</v>
      </c>
    </row>
    <row r="64" spans="1:6" x14ac:dyDescent="0.25">
      <c r="A64" s="20"/>
      <c r="D64" s="36">
        <f>SUM(D60:D63)</f>
        <v>5000</v>
      </c>
      <c r="F64" s="36">
        <f>SUM(F60:F63)</f>
        <v>177.97633333333332</v>
      </c>
    </row>
    <row r="65" spans="1:6" x14ac:dyDescent="0.25">
      <c r="A65" s="20"/>
    </row>
    <row r="66" spans="1:6" x14ac:dyDescent="0.25">
      <c r="A66" s="20">
        <v>2024</v>
      </c>
    </row>
    <row r="67" spans="1:6" x14ac:dyDescent="0.25">
      <c r="A67" s="20" t="s">
        <v>122</v>
      </c>
      <c r="D67" s="35"/>
      <c r="F67" s="35"/>
    </row>
    <row r="68" spans="1:6" x14ac:dyDescent="0.25">
      <c r="A68" s="20" t="s">
        <v>209</v>
      </c>
      <c r="D68" s="1">
        <f>'Subscript Liab Amort (North)'!D17</f>
        <v>4805.8440000000001</v>
      </c>
      <c r="F68" s="1">
        <f>'Subscript Liab Amort (North)'!C17+'Subscript Liab Amort (North)'!F28</f>
        <v>106.04886</v>
      </c>
    </row>
    <row r="69" spans="1:6" x14ac:dyDescent="0.25">
      <c r="A69" s="20" t="s">
        <v>120</v>
      </c>
    </row>
    <row r="70" spans="1:6" x14ac:dyDescent="0.25">
      <c r="A70" s="20" t="s">
        <v>121</v>
      </c>
    </row>
    <row r="71" spans="1:6" x14ac:dyDescent="0.25">
      <c r="D71" s="36">
        <f>SUM(D67:D70)</f>
        <v>4805.8440000000001</v>
      </c>
      <c r="F71" s="36">
        <f>SUM(F67:F70)</f>
        <v>106.04886</v>
      </c>
    </row>
    <row r="73" spans="1:6" x14ac:dyDescent="0.25">
      <c r="A73" s="20">
        <v>2025</v>
      </c>
    </row>
    <row r="74" spans="1:6" x14ac:dyDescent="0.25">
      <c r="A74" s="20" t="s">
        <v>122</v>
      </c>
      <c r="D74" s="35"/>
      <c r="F74" s="35"/>
    </row>
    <row r="75" spans="1:6" x14ac:dyDescent="0.25">
      <c r="A75" s="20" t="s">
        <v>209</v>
      </c>
      <c r="D75" s="1">
        <f>'Subscript Liab Amort (North)'!D29</f>
        <v>4901.9559999999992</v>
      </c>
      <c r="F75" s="1">
        <f>'Subscript Liab Amort (North)'!C29</f>
        <v>8.1699266666666652</v>
      </c>
    </row>
    <row r="76" spans="1:6" x14ac:dyDescent="0.25">
      <c r="A76" s="20" t="s">
        <v>120</v>
      </c>
    </row>
    <row r="77" spans="1:6" x14ac:dyDescent="0.25">
      <c r="A77" s="20" t="s">
        <v>121</v>
      </c>
    </row>
    <row r="78" spans="1:6" x14ac:dyDescent="0.25">
      <c r="D78" s="36">
        <f>SUM(D74:D77)</f>
        <v>4901.9559999999992</v>
      </c>
      <c r="F78" s="36">
        <f>SUM(F74:F77)</f>
        <v>8.1699266666666652</v>
      </c>
    </row>
    <row r="80" spans="1:6" x14ac:dyDescent="0.25">
      <c r="A80" s="20">
        <v>2026</v>
      </c>
    </row>
    <row r="81" spans="1:6" x14ac:dyDescent="0.25">
      <c r="A81" s="20" t="s">
        <v>122</v>
      </c>
      <c r="D81" s="35"/>
      <c r="F81" s="35"/>
    </row>
    <row r="82" spans="1:6" x14ac:dyDescent="0.25">
      <c r="A82" s="20" t="s">
        <v>209</v>
      </c>
      <c r="D82" s="1"/>
      <c r="F82" s="1"/>
    </row>
    <row r="83" spans="1:6" x14ac:dyDescent="0.25">
      <c r="A83" s="20" t="s">
        <v>120</v>
      </c>
    </row>
    <row r="84" spans="1:6" x14ac:dyDescent="0.25">
      <c r="A84" s="20" t="s">
        <v>121</v>
      </c>
    </row>
    <row r="85" spans="1:6" x14ac:dyDescent="0.25">
      <c r="D85" s="36">
        <f>SUM(D81:D84)</f>
        <v>0</v>
      </c>
      <c r="F85" s="36">
        <f>SUM(F81:F84)</f>
        <v>0</v>
      </c>
    </row>
    <row r="87" spans="1:6" x14ac:dyDescent="0.25">
      <c r="A87" s="23" t="s">
        <v>103</v>
      </c>
    </row>
    <row r="88" spans="1:6" x14ac:dyDescent="0.25">
      <c r="A88" s="20" t="s">
        <v>122</v>
      </c>
      <c r="D88" s="35"/>
      <c r="F88" s="35"/>
    </row>
    <row r="89" spans="1:6" x14ac:dyDescent="0.25">
      <c r="A89" s="20" t="s">
        <v>209</v>
      </c>
      <c r="D89" s="1"/>
      <c r="F89" s="1"/>
    </row>
    <row r="90" spans="1:6" x14ac:dyDescent="0.25">
      <c r="A90" s="20" t="s">
        <v>120</v>
      </c>
    </row>
    <row r="91" spans="1:6" x14ac:dyDescent="0.25">
      <c r="A91" s="20" t="s">
        <v>121</v>
      </c>
    </row>
    <row r="92" spans="1:6" x14ac:dyDescent="0.25">
      <c r="D92" s="36">
        <f>SUM(D88:D91)</f>
        <v>0</v>
      </c>
      <c r="F92" s="36">
        <f>SUM(F88:F91)</f>
        <v>0</v>
      </c>
    </row>
    <row r="94" spans="1:6" ht="15.75" thickBot="1" x14ac:dyDescent="0.3">
      <c r="A94" s="20" t="s">
        <v>82</v>
      </c>
      <c r="C94" s="34" t="s">
        <v>68</v>
      </c>
      <c r="D94" s="37">
        <f>D57+D64+D71+D78+D85+D92</f>
        <v>14707.8</v>
      </c>
      <c r="E94" s="34" t="s">
        <v>68</v>
      </c>
      <c r="F94" s="37">
        <f>F57+F64+F71+F78+F85+F92</f>
        <v>292.19511999999997</v>
      </c>
    </row>
    <row r="95" spans="1:6" ht="15.75" thickTop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8608-BCA5-4181-88DC-70D366101B36}">
  <dimension ref="A2:L46"/>
  <sheetViews>
    <sheetView topLeftCell="A20" workbookViewId="0">
      <selection activeCell="A51" sqref="A51"/>
    </sheetView>
  </sheetViews>
  <sheetFormatPr defaultRowHeight="15" x14ac:dyDescent="0.25"/>
  <cols>
    <col min="1" max="1" width="44.7109375" customWidth="1"/>
    <col min="2" max="2" width="7" customWidth="1"/>
    <col min="3" max="3" width="2.7109375" customWidth="1"/>
    <col min="4" max="4" width="14.5703125" bestFit="1" customWidth="1"/>
    <col min="5" max="5" width="3.85546875" customWidth="1"/>
    <col min="6" max="6" width="2.85546875" customWidth="1"/>
    <col min="7" max="7" width="10.7109375" bestFit="1" customWidth="1"/>
  </cols>
  <sheetData>
    <row r="2" spans="1:12" ht="15.75" x14ac:dyDescent="0.25">
      <c r="A2" s="130" t="s">
        <v>215</v>
      </c>
      <c r="B2" s="130"/>
    </row>
    <row r="3" spans="1:12" x14ac:dyDescent="0.25">
      <c r="A3" s="2"/>
    </row>
    <row r="5" spans="1:12" x14ac:dyDescent="0.25">
      <c r="A5" s="63" t="s">
        <v>210</v>
      </c>
      <c r="G5" t="s">
        <v>48</v>
      </c>
    </row>
    <row r="6" spans="1:12" x14ac:dyDescent="0.25">
      <c r="A6" s="64" t="s">
        <v>214</v>
      </c>
      <c r="G6">
        <v>2023</v>
      </c>
      <c r="H6">
        <v>2024</v>
      </c>
      <c r="I6" s="7">
        <v>2025</v>
      </c>
      <c r="J6">
        <v>2026</v>
      </c>
      <c r="K6">
        <v>2027</v>
      </c>
      <c r="L6">
        <v>2028</v>
      </c>
    </row>
    <row r="7" spans="1:12" x14ac:dyDescent="0.25">
      <c r="A7" s="62" t="s">
        <v>211</v>
      </c>
      <c r="G7" s="7" t="s">
        <v>49</v>
      </c>
      <c r="L7" t="s">
        <v>49</v>
      </c>
    </row>
    <row r="8" spans="1:12" x14ac:dyDescent="0.25">
      <c r="A8" s="4"/>
      <c r="G8" t="s">
        <v>50</v>
      </c>
      <c r="L8" t="s">
        <v>50</v>
      </c>
    </row>
    <row r="9" spans="1:12" x14ac:dyDescent="0.25">
      <c r="A9" s="3" t="s">
        <v>107</v>
      </c>
      <c r="D9" s="65">
        <v>45108</v>
      </c>
      <c r="G9" t="s">
        <v>51</v>
      </c>
      <c r="L9" t="s">
        <v>51</v>
      </c>
    </row>
    <row r="10" spans="1:12" x14ac:dyDescent="0.25">
      <c r="A10" s="3" t="s">
        <v>108</v>
      </c>
      <c r="D10" s="5">
        <v>45838</v>
      </c>
      <c r="G10" t="s">
        <v>52</v>
      </c>
      <c r="L10" t="s">
        <v>52</v>
      </c>
    </row>
    <row r="11" spans="1:12" ht="30" x14ac:dyDescent="0.25">
      <c r="A11" s="3" t="s">
        <v>109</v>
      </c>
      <c r="D11" s="91" t="s">
        <v>222</v>
      </c>
      <c r="G11" t="s">
        <v>54</v>
      </c>
      <c r="L11" t="s">
        <v>54</v>
      </c>
    </row>
    <row r="12" spans="1:12" x14ac:dyDescent="0.25">
      <c r="A12" s="3"/>
      <c r="G12" t="s">
        <v>55</v>
      </c>
      <c r="L12" t="s">
        <v>55</v>
      </c>
    </row>
    <row r="13" spans="1:12" x14ac:dyDescent="0.25">
      <c r="A13" s="3" t="s">
        <v>110</v>
      </c>
      <c r="B13" t="s">
        <v>56</v>
      </c>
      <c r="D13" t="s">
        <v>212</v>
      </c>
      <c r="G13" t="s">
        <v>58</v>
      </c>
      <c r="L13" t="s">
        <v>58</v>
      </c>
    </row>
    <row r="14" spans="1:12" x14ac:dyDescent="0.25">
      <c r="A14" s="3" t="s">
        <v>203</v>
      </c>
      <c r="B14" t="s">
        <v>223</v>
      </c>
      <c r="D14">
        <v>1</v>
      </c>
      <c r="G14" t="s">
        <v>60</v>
      </c>
      <c r="L14" t="s">
        <v>60</v>
      </c>
    </row>
    <row r="15" spans="1:12" x14ac:dyDescent="0.25">
      <c r="A15" s="3" t="s">
        <v>61</v>
      </c>
      <c r="B15" t="s">
        <v>62</v>
      </c>
      <c r="D15" s="60">
        <v>0.02</v>
      </c>
      <c r="G15" t="s">
        <v>63</v>
      </c>
      <c r="L15" t="s">
        <v>63</v>
      </c>
    </row>
    <row r="16" spans="1:12" x14ac:dyDescent="0.25">
      <c r="A16" s="3" t="s">
        <v>204</v>
      </c>
      <c r="B16" s="2"/>
      <c r="D16">
        <v>3</v>
      </c>
      <c r="G16" t="s">
        <v>64</v>
      </c>
      <c r="L16" t="s">
        <v>64</v>
      </c>
    </row>
    <row r="17" spans="1:12" x14ac:dyDescent="0.25">
      <c r="A17" s="9" t="s">
        <v>224</v>
      </c>
      <c r="B17" s="2"/>
      <c r="D17" s="10">
        <v>5000</v>
      </c>
      <c r="G17" t="s">
        <v>65</v>
      </c>
      <c r="L17" t="s">
        <v>65</v>
      </c>
    </row>
    <row r="18" spans="1:12" x14ac:dyDescent="0.25">
      <c r="G18" t="s">
        <v>66</v>
      </c>
      <c r="L18" t="s">
        <v>66</v>
      </c>
    </row>
    <row r="19" spans="1:12" x14ac:dyDescent="0.25">
      <c r="A19" s="3"/>
      <c r="B19" s="2"/>
      <c r="D19" s="10"/>
    </row>
    <row r="20" spans="1:12" x14ac:dyDescent="0.25">
      <c r="A20" s="9" t="s">
        <v>117</v>
      </c>
      <c r="B20" s="2"/>
      <c r="D20" s="10">
        <v>14707.804690503637</v>
      </c>
      <c r="G20">
        <v>12</v>
      </c>
      <c r="L20">
        <v>0</v>
      </c>
    </row>
    <row r="21" spans="1:12" ht="26.25" x14ac:dyDescent="0.25">
      <c r="A21" s="9" t="s">
        <v>225</v>
      </c>
      <c r="D21" s="1">
        <v>0</v>
      </c>
      <c r="H21">
        <v>12</v>
      </c>
      <c r="I21">
        <v>12</v>
      </c>
      <c r="J21">
        <v>0</v>
      </c>
      <c r="K21">
        <v>0</v>
      </c>
    </row>
    <row r="22" spans="1:12" x14ac:dyDescent="0.25">
      <c r="A22" s="9" t="s">
        <v>226</v>
      </c>
      <c r="B22" s="2"/>
      <c r="D22" s="1">
        <v>2000</v>
      </c>
      <c r="L22">
        <f>2*12</f>
        <v>24</v>
      </c>
    </row>
    <row r="23" spans="1:12" ht="26.25" x14ac:dyDescent="0.25">
      <c r="A23" s="9" t="s">
        <v>233</v>
      </c>
      <c r="B23" s="2"/>
      <c r="D23" s="1">
        <v>0</v>
      </c>
      <c r="L23">
        <f>G20</f>
        <v>12</v>
      </c>
    </row>
    <row r="24" spans="1:12" x14ac:dyDescent="0.25">
      <c r="L24">
        <f>L20</f>
        <v>0</v>
      </c>
    </row>
    <row r="25" spans="1:12" x14ac:dyDescent="0.25">
      <c r="A25" s="9" t="s">
        <v>216</v>
      </c>
      <c r="D25" s="12">
        <f>SUM(D20:D22)</f>
        <v>16707.804690503639</v>
      </c>
      <c r="L25">
        <f>SUM(L22:L24)</f>
        <v>36</v>
      </c>
    </row>
    <row r="27" spans="1:12" ht="26.25" x14ac:dyDescent="0.25">
      <c r="A27" s="9" t="s">
        <v>227</v>
      </c>
      <c r="D27" s="13">
        <f>D25/36</f>
        <v>464.10568584732329</v>
      </c>
    </row>
    <row r="28" spans="1:12" ht="26.25" x14ac:dyDescent="0.25">
      <c r="A28" s="9" t="s">
        <v>218</v>
      </c>
      <c r="D28" s="14">
        <f>464.11</f>
        <v>464.11</v>
      </c>
    </row>
    <row r="29" spans="1:12" ht="26.25" x14ac:dyDescent="0.25">
      <c r="A29" s="9" t="s">
        <v>219</v>
      </c>
      <c r="D29" s="14">
        <f>464.11*12</f>
        <v>5569.32</v>
      </c>
    </row>
    <row r="32" spans="1:12" ht="12.6" customHeight="1" x14ac:dyDescent="0.25">
      <c r="A32" s="15"/>
      <c r="B32" s="15"/>
      <c r="C32" s="16"/>
      <c r="D32" s="131" t="s">
        <v>220</v>
      </c>
    </row>
    <row r="33" spans="1:4" ht="12.6" customHeight="1" x14ac:dyDescent="0.25">
      <c r="A33" s="15"/>
      <c r="B33" s="15"/>
      <c r="C33" s="16"/>
      <c r="D33" s="131"/>
    </row>
    <row r="34" spans="1:4" x14ac:dyDescent="0.25">
      <c r="A34" s="17" t="s">
        <v>67</v>
      </c>
      <c r="B34" s="3"/>
      <c r="C34" s="16"/>
      <c r="D34" s="132"/>
    </row>
    <row r="35" spans="1:4" x14ac:dyDescent="0.25">
      <c r="A35" s="18"/>
      <c r="B35" s="18"/>
      <c r="C35" s="16"/>
      <c r="D35" s="19"/>
    </row>
    <row r="36" spans="1:4" x14ac:dyDescent="0.25">
      <c r="A36" s="20">
        <v>2021</v>
      </c>
      <c r="B36" s="20"/>
      <c r="C36" s="21" t="s">
        <v>68</v>
      </c>
      <c r="D36" s="22">
        <v>0</v>
      </c>
    </row>
    <row r="37" spans="1:4" x14ac:dyDescent="0.25">
      <c r="A37" s="20">
        <v>2022</v>
      </c>
      <c r="B37" s="20"/>
      <c r="C37" s="21"/>
      <c r="D37" s="22">
        <v>0</v>
      </c>
    </row>
    <row r="38" spans="1:4" x14ac:dyDescent="0.25">
      <c r="A38" s="20">
        <v>2023</v>
      </c>
      <c r="B38" s="20"/>
      <c r="C38" s="21"/>
      <c r="D38" s="22">
        <f>464.11*12-0.06</f>
        <v>5569.2599999999993</v>
      </c>
    </row>
    <row r="39" spans="1:4" x14ac:dyDescent="0.25">
      <c r="A39" s="20">
        <v>2024</v>
      </c>
      <c r="B39" s="20"/>
      <c r="C39" s="21"/>
      <c r="D39" s="22">
        <f>464.11*12-0.05</f>
        <v>5569.2699999999995</v>
      </c>
    </row>
    <row r="40" spans="1:4" x14ac:dyDescent="0.25">
      <c r="A40" s="20">
        <v>2025</v>
      </c>
      <c r="B40" s="20"/>
      <c r="C40" s="21"/>
      <c r="D40" s="22">
        <f>464.11*12-0.05</f>
        <v>5569.2699999999995</v>
      </c>
    </row>
    <row r="41" spans="1:4" x14ac:dyDescent="0.25">
      <c r="A41" s="20">
        <v>2026</v>
      </c>
      <c r="B41" s="20"/>
      <c r="C41" s="21"/>
      <c r="D41" s="22"/>
    </row>
    <row r="42" spans="1:4" x14ac:dyDescent="0.25">
      <c r="A42" s="23" t="s">
        <v>103</v>
      </c>
      <c r="B42" s="23"/>
      <c r="C42" s="21"/>
      <c r="D42" s="22"/>
    </row>
    <row r="43" spans="1:4" x14ac:dyDescent="0.25">
      <c r="A43" s="18"/>
      <c r="B43" s="18"/>
      <c r="C43" s="21"/>
      <c r="D43" s="24"/>
    </row>
    <row r="44" spans="1:4" x14ac:dyDescent="0.25">
      <c r="A44" s="18"/>
      <c r="B44" s="18"/>
      <c r="C44" s="21"/>
      <c r="D44" s="22"/>
    </row>
    <row r="45" spans="1:4" ht="15.75" thickBot="1" x14ac:dyDescent="0.3">
      <c r="A45" s="3" t="s">
        <v>221</v>
      </c>
      <c r="B45" s="3"/>
      <c r="C45" s="21" t="s">
        <v>68</v>
      </c>
      <c r="D45" s="25">
        <f>SUM(D34:D42)</f>
        <v>16707.8</v>
      </c>
    </row>
    <row r="46" spans="1:4" ht="15.75" thickTop="1" x14ac:dyDescent="0.25"/>
  </sheetData>
  <mergeCells count="2">
    <mergeCell ref="A2:B2"/>
    <mergeCell ref="D32:D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722F-C2D5-4A6D-8571-754B6F462FCC}">
  <dimension ref="A1:AJ86"/>
  <sheetViews>
    <sheetView zoomScaleNormal="100" workbookViewId="0">
      <selection activeCell="K12" sqref="K12"/>
    </sheetView>
  </sheetViews>
  <sheetFormatPr defaultRowHeight="15" x14ac:dyDescent="0.25"/>
  <cols>
    <col min="1" max="6" width="11" customWidth="1"/>
    <col min="7" max="7" width="12.85546875" customWidth="1"/>
    <col min="8" max="8" width="13.28515625" customWidth="1"/>
    <col min="9" max="10" width="15" customWidth="1"/>
    <col min="36" max="36" width="10.7109375" customWidth="1"/>
  </cols>
  <sheetData>
    <row r="1" spans="1:36" x14ac:dyDescent="0.25">
      <c r="A1" t="s">
        <v>235</v>
      </c>
      <c r="H1" s="95" t="s">
        <v>236</v>
      </c>
    </row>
    <row r="3" spans="1:36" ht="60" x14ac:dyDescent="0.25">
      <c r="A3" s="46" t="s">
        <v>0</v>
      </c>
      <c r="B3" s="41" t="s">
        <v>1</v>
      </c>
      <c r="C3" s="45" t="s">
        <v>125</v>
      </c>
      <c r="D3" s="45" t="s">
        <v>29</v>
      </c>
      <c r="E3" s="45" t="s">
        <v>126</v>
      </c>
      <c r="F3" s="45" t="s">
        <v>127</v>
      </c>
      <c r="G3" s="45" t="s">
        <v>128</v>
      </c>
      <c r="H3" s="74" t="s">
        <v>132</v>
      </c>
      <c r="I3" s="74" t="s">
        <v>133</v>
      </c>
      <c r="J3" s="74" t="s">
        <v>134</v>
      </c>
    </row>
    <row r="4" spans="1:36" x14ac:dyDescent="0.25">
      <c r="A4" s="120" t="s">
        <v>246</v>
      </c>
      <c r="B4" s="121"/>
      <c r="C4" s="68"/>
      <c r="D4" s="69"/>
      <c r="E4" s="69"/>
      <c r="F4" s="69"/>
      <c r="G4" s="73">
        <v>57721.89</v>
      </c>
      <c r="H4" s="73"/>
      <c r="I4" s="83">
        <v>60721.89</v>
      </c>
      <c r="J4" s="73"/>
    </row>
    <row r="5" spans="1:36" x14ac:dyDescent="0.25">
      <c r="A5" s="70">
        <v>44927</v>
      </c>
      <c r="B5" s="75">
        <v>20000</v>
      </c>
      <c r="C5" s="71">
        <v>0</v>
      </c>
      <c r="D5" s="71">
        <f>B5-C5</f>
        <v>20000</v>
      </c>
      <c r="E5" s="71">
        <v>0</v>
      </c>
      <c r="F5" s="71">
        <v>0</v>
      </c>
      <c r="G5" s="72">
        <f>G4-D5</f>
        <v>37721.89</v>
      </c>
      <c r="H5" s="72">
        <f>I$4/36</f>
        <v>1686.7191666666668</v>
      </c>
      <c r="I5" s="72">
        <f>I4-H5</f>
        <v>59035.17083333333</v>
      </c>
      <c r="J5" s="72">
        <f>+H5</f>
        <v>1686.7191666666668</v>
      </c>
      <c r="M5" t="s">
        <v>6</v>
      </c>
    </row>
    <row r="6" spans="1:36" x14ac:dyDescent="0.25">
      <c r="A6" s="70">
        <v>44958</v>
      </c>
      <c r="B6" s="71">
        <v>0</v>
      </c>
      <c r="C6" s="71">
        <f>G5*0.04/12</f>
        <v>125.73963333333334</v>
      </c>
      <c r="D6" s="71">
        <v>0</v>
      </c>
      <c r="E6" s="71">
        <f>C6</f>
        <v>125.73963333333334</v>
      </c>
      <c r="F6" s="71">
        <f>F5+E6</f>
        <v>125.73963333333334</v>
      </c>
      <c r="G6" s="72">
        <f t="shared" ref="G6:G16" si="0">G5-D6</f>
        <v>37721.89</v>
      </c>
      <c r="H6" s="72">
        <f t="shared" ref="H6:H40" si="1">I$4/36</f>
        <v>1686.7191666666668</v>
      </c>
      <c r="I6" s="72">
        <f t="shared" ref="I6:I34" si="2">I5-H6</f>
        <v>57348.45166666666</v>
      </c>
      <c r="J6" s="72">
        <f t="shared" ref="J6:J34" si="3">J5+H6</f>
        <v>3373.4383333333335</v>
      </c>
      <c r="M6" t="s">
        <v>129</v>
      </c>
    </row>
    <row r="7" spans="1:36" x14ac:dyDescent="0.25">
      <c r="A7" s="70">
        <v>44986</v>
      </c>
      <c r="B7" s="71">
        <v>0</v>
      </c>
      <c r="C7" s="71">
        <f t="shared" ref="C7:C40" si="4">G6*0.04/12</f>
        <v>125.73963333333334</v>
      </c>
      <c r="D7" s="71">
        <v>0</v>
      </c>
      <c r="E7" s="71">
        <f t="shared" ref="E7:E16" si="5">C7</f>
        <v>125.73963333333334</v>
      </c>
      <c r="F7" s="71">
        <f t="shared" ref="F7:F17" si="6">F6+E7</f>
        <v>251.47926666666669</v>
      </c>
      <c r="G7" s="72">
        <f t="shared" si="0"/>
        <v>37721.89</v>
      </c>
      <c r="H7" s="72">
        <f t="shared" si="1"/>
        <v>1686.7191666666668</v>
      </c>
      <c r="I7" s="72">
        <f t="shared" si="2"/>
        <v>55661.732499999991</v>
      </c>
      <c r="J7" s="72">
        <f t="shared" si="3"/>
        <v>5060.1575000000003</v>
      </c>
      <c r="M7" t="s">
        <v>130</v>
      </c>
    </row>
    <row r="8" spans="1:36" x14ac:dyDescent="0.25">
      <c r="A8" s="70">
        <v>45017</v>
      </c>
      <c r="B8" s="71">
        <v>0</v>
      </c>
      <c r="C8" s="71">
        <f t="shared" si="4"/>
        <v>125.73963333333334</v>
      </c>
      <c r="D8" s="71">
        <v>0</v>
      </c>
      <c r="E8" s="71">
        <f t="shared" si="5"/>
        <v>125.73963333333334</v>
      </c>
      <c r="F8" s="71">
        <f t="shared" si="6"/>
        <v>377.21890000000002</v>
      </c>
      <c r="G8" s="72">
        <f t="shared" si="0"/>
        <v>37721.89</v>
      </c>
      <c r="H8" s="72">
        <f t="shared" si="1"/>
        <v>1686.7191666666668</v>
      </c>
      <c r="I8" s="72">
        <f t="shared" si="2"/>
        <v>53975.013333333321</v>
      </c>
      <c r="J8" s="72">
        <f t="shared" si="3"/>
        <v>6746.876666666667</v>
      </c>
    </row>
    <row r="9" spans="1:36" x14ac:dyDescent="0.25">
      <c r="A9" s="70">
        <v>45047</v>
      </c>
      <c r="B9" s="71">
        <v>0</v>
      </c>
      <c r="C9" s="71">
        <f t="shared" si="4"/>
        <v>125.73963333333334</v>
      </c>
      <c r="D9" s="71">
        <v>0</v>
      </c>
      <c r="E9" s="71">
        <f t="shared" si="5"/>
        <v>125.73963333333334</v>
      </c>
      <c r="F9" s="71">
        <f t="shared" si="6"/>
        <v>502.95853333333338</v>
      </c>
      <c r="G9" s="72">
        <f t="shared" si="0"/>
        <v>37721.89</v>
      </c>
      <c r="H9" s="72">
        <f t="shared" si="1"/>
        <v>1686.7191666666668</v>
      </c>
      <c r="I9" s="72">
        <f t="shared" si="2"/>
        <v>52288.294166666652</v>
      </c>
      <c r="J9" s="72">
        <f t="shared" si="3"/>
        <v>8433.5958333333328</v>
      </c>
      <c r="M9" t="s">
        <v>7</v>
      </c>
    </row>
    <row r="10" spans="1:36" x14ac:dyDescent="0.25">
      <c r="A10" s="70">
        <v>45078</v>
      </c>
      <c r="B10" s="71">
        <v>0</v>
      </c>
      <c r="C10" s="71">
        <f t="shared" si="4"/>
        <v>125.73963333333334</v>
      </c>
      <c r="D10" s="71">
        <v>0</v>
      </c>
      <c r="E10" s="71">
        <f t="shared" si="5"/>
        <v>125.73963333333334</v>
      </c>
      <c r="F10" s="71">
        <f t="shared" si="6"/>
        <v>628.69816666666668</v>
      </c>
      <c r="G10" s="72">
        <f t="shared" si="0"/>
        <v>37721.89</v>
      </c>
      <c r="H10" s="72">
        <f t="shared" si="1"/>
        <v>1686.7191666666668</v>
      </c>
      <c r="I10" s="72">
        <f t="shared" si="2"/>
        <v>50601.574999999983</v>
      </c>
      <c r="J10" s="72">
        <f t="shared" si="3"/>
        <v>10120.314999999999</v>
      </c>
      <c r="M10" t="s">
        <v>131</v>
      </c>
    </row>
    <row r="11" spans="1:36" x14ac:dyDescent="0.25">
      <c r="A11" s="70">
        <v>45108</v>
      </c>
      <c r="B11" s="71">
        <v>0</v>
      </c>
      <c r="C11" s="71">
        <f t="shared" si="4"/>
        <v>125.73963333333334</v>
      </c>
      <c r="D11" s="71">
        <v>0</v>
      </c>
      <c r="E11" s="71">
        <f t="shared" si="5"/>
        <v>125.73963333333334</v>
      </c>
      <c r="F11" s="71">
        <f t="shared" si="6"/>
        <v>754.43780000000004</v>
      </c>
      <c r="G11" s="72">
        <f t="shared" si="0"/>
        <v>37721.89</v>
      </c>
      <c r="H11" s="72">
        <f t="shared" si="1"/>
        <v>1686.7191666666668</v>
      </c>
      <c r="I11" s="72">
        <f t="shared" si="2"/>
        <v>48914.855833333313</v>
      </c>
      <c r="J11" s="72">
        <f t="shared" si="3"/>
        <v>11807.034166666665</v>
      </c>
      <c r="M11" t="s">
        <v>157</v>
      </c>
    </row>
    <row r="12" spans="1:36" x14ac:dyDescent="0.25">
      <c r="A12" s="70">
        <v>45139</v>
      </c>
      <c r="B12" s="71">
        <v>0</v>
      </c>
      <c r="C12" s="71">
        <f t="shared" si="4"/>
        <v>125.73963333333334</v>
      </c>
      <c r="D12" s="71">
        <v>0</v>
      </c>
      <c r="E12" s="71">
        <f t="shared" si="5"/>
        <v>125.73963333333334</v>
      </c>
      <c r="F12" s="71">
        <f t="shared" si="6"/>
        <v>880.1774333333334</v>
      </c>
      <c r="G12" s="72">
        <f t="shared" si="0"/>
        <v>37721.89</v>
      </c>
      <c r="H12" s="72">
        <f t="shared" si="1"/>
        <v>1686.7191666666668</v>
      </c>
      <c r="I12" s="72">
        <f t="shared" si="2"/>
        <v>47228.136666666644</v>
      </c>
      <c r="J12" s="72">
        <f t="shared" si="3"/>
        <v>13493.75333333333</v>
      </c>
    </row>
    <row r="13" spans="1:36" ht="15.75" thickBot="1" x14ac:dyDescent="0.3">
      <c r="A13" s="70">
        <v>45170</v>
      </c>
      <c r="B13" s="71">
        <v>0</v>
      </c>
      <c r="C13" s="71">
        <f t="shared" si="4"/>
        <v>125.73963333333334</v>
      </c>
      <c r="D13" s="71">
        <v>0</v>
      </c>
      <c r="E13" s="71">
        <f t="shared" si="5"/>
        <v>125.73963333333334</v>
      </c>
      <c r="F13" s="71">
        <f t="shared" si="6"/>
        <v>1005.9170666666668</v>
      </c>
      <c r="G13" s="72">
        <f t="shared" si="0"/>
        <v>37721.89</v>
      </c>
      <c r="H13" s="72">
        <f t="shared" si="1"/>
        <v>1686.7191666666668</v>
      </c>
      <c r="I13" s="72">
        <f t="shared" si="2"/>
        <v>45541.417499999974</v>
      </c>
      <c r="J13" s="72">
        <f t="shared" si="3"/>
        <v>15180.472499999996</v>
      </c>
      <c r="M13" t="s">
        <v>9</v>
      </c>
    </row>
    <row r="14" spans="1:36" x14ac:dyDescent="0.25">
      <c r="A14" s="70">
        <v>45200</v>
      </c>
      <c r="B14" s="71">
        <v>0</v>
      </c>
      <c r="C14" s="71">
        <f t="shared" si="4"/>
        <v>125.73963333333334</v>
      </c>
      <c r="D14" s="71">
        <v>0</v>
      </c>
      <c r="E14" s="71">
        <f t="shared" si="5"/>
        <v>125.73963333333334</v>
      </c>
      <c r="F14" s="71">
        <f t="shared" si="6"/>
        <v>1131.6567</v>
      </c>
      <c r="G14" s="72">
        <f t="shared" si="0"/>
        <v>37721.89</v>
      </c>
      <c r="H14" s="72">
        <f t="shared" si="1"/>
        <v>1686.7191666666668</v>
      </c>
      <c r="I14" s="72">
        <f t="shared" si="2"/>
        <v>43854.698333333305</v>
      </c>
      <c r="J14" s="72">
        <f t="shared" si="3"/>
        <v>16867.191666666662</v>
      </c>
      <c r="M14" t="s">
        <v>158</v>
      </c>
      <c r="V14" s="122" t="s">
        <v>143</v>
      </c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4"/>
    </row>
    <row r="15" spans="1:36" x14ac:dyDescent="0.25">
      <c r="A15" s="70">
        <v>45231</v>
      </c>
      <c r="B15" s="71">
        <v>0</v>
      </c>
      <c r="C15" s="71">
        <f t="shared" si="4"/>
        <v>125.73963333333334</v>
      </c>
      <c r="D15" s="71">
        <v>0</v>
      </c>
      <c r="E15" s="71">
        <f t="shared" si="5"/>
        <v>125.73963333333334</v>
      </c>
      <c r="F15" s="71">
        <f t="shared" si="6"/>
        <v>1257.3963333333334</v>
      </c>
      <c r="G15" s="72">
        <f t="shared" si="0"/>
        <v>37721.89</v>
      </c>
      <c r="H15" s="72">
        <f t="shared" si="1"/>
        <v>1686.7191666666668</v>
      </c>
      <c r="I15" s="72">
        <f t="shared" si="2"/>
        <v>42167.979166666635</v>
      </c>
      <c r="J15" s="72">
        <f t="shared" si="3"/>
        <v>18553.910833333328</v>
      </c>
      <c r="M15" t="s">
        <v>30</v>
      </c>
      <c r="V15" s="125" t="s">
        <v>137</v>
      </c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7"/>
    </row>
    <row r="16" spans="1:36" x14ac:dyDescent="0.25">
      <c r="A16" s="70">
        <v>45261</v>
      </c>
      <c r="B16" s="71">
        <v>0</v>
      </c>
      <c r="C16" s="71">
        <f t="shared" si="4"/>
        <v>125.73963333333334</v>
      </c>
      <c r="D16" s="71">
        <v>0</v>
      </c>
      <c r="E16" s="71">
        <f t="shared" si="5"/>
        <v>125.73963333333334</v>
      </c>
      <c r="F16" s="71">
        <f t="shared" si="6"/>
        <v>1383.1359666666667</v>
      </c>
      <c r="G16" s="72">
        <f t="shared" si="0"/>
        <v>37721.89</v>
      </c>
      <c r="H16" s="72">
        <f t="shared" si="1"/>
        <v>1686.7191666666668</v>
      </c>
      <c r="I16" s="72">
        <f t="shared" si="2"/>
        <v>40481.259999999966</v>
      </c>
      <c r="J16" s="72">
        <f t="shared" si="3"/>
        <v>20240.629999999994</v>
      </c>
      <c r="M16" t="s">
        <v>31</v>
      </c>
      <c r="V16" s="125" t="s">
        <v>138</v>
      </c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7"/>
    </row>
    <row r="17" spans="1:36" x14ac:dyDescent="0.25">
      <c r="A17" s="70">
        <v>45292</v>
      </c>
      <c r="B17" s="75">
        <v>20000</v>
      </c>
      <c r="C17" s="71">
        <f t="shared" si="4"/>
        <v>125.73963333333334</v>
      </c>
      <c r="D17" s="71">
        <f>B17+E17-C17</f>
        <v>18491.124399999997</v>
      </c>
      <c r="E17" s="71">
        <f>-SUM(E5:E16)</f>
        <v>-1383.1359666666667</v>
      </c>
      <c r="F17" s="71">
        <f t="shared" si="6"/>
        <v>0</v>
      </c>
      <c r="G17" s="72">
        <f>G16-D17</f>
        <v>19230.765600000002</v>
      </c>
      <c r="H17" s="72">
        <f t="shared" si="1"/>
        <v>1686.7191666666668</v>
      </c>
      <c r="I17" s="72">
        <f t="shared" si="2"/>
        <v>38794.540833333296</v>
      </c>
      <c r="J17" s="72">
        <f t="shared" si="3"/>
        <v>21927.34916666666</v>
      </c>
      <c r="M17" t="s">
        <v>32</v>
      </c>
      <c r="V17" s="125" t="s">
        <v>139</v>
      </c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</row>
    <row r="18" spans="1:36" ht="15.75" thickBot="1" x14ac:dyDescent="0.3">
      <c r="A18" s="70">
        <v>45323</v>
      </c>
      <c r="B18" s="71">
        <v>0</v>
      </c>
      <c r="C18" s="71">
        <f t="shared" si="4"/>
        <v>64.102552000000017</v>
      </c>
      <c r="D18" s="71">
        <v>0</v>
      </c>
      <c r="E18" s="71">
        <f t="shared" ref="E18" si="7">C18</f>
        <v>64.102552000000017</v>
      </c>
      <c r="F18" s="71">
        <f t="shared" ref="F18" si="8">F17+E18</f>
        <v>64.102552000000017</v>
      </c>
      <c r="G18" s="72">
        <f t="shared" ref="G18:G40" si="9">G17-D18</f>
        <v>19230.765600000002</v>
      </c>
      <c r="H18" s="72">
        <f t="shared" si="1"/>
        <v>1686.7191666666668</v>
      </c>
      <c r="I18" s="72">
        <f t="shared" si="2"/>
        <v>37107.821666666627</v>
      </c>
      <c r="J18" s="72">
        <f t="shared" si="3"/>
        <v>23614.068333333325</v>
      </c>
      <c r="M18" t="s">
        <v>33</v>
      </c>
      <c r="V18" s="128" t="s">
        <v>140</v>
      </c>
      <c r="W18" s="129"/>
      <c r="X18" s="129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1:36" x14ac:dyDescent="0.25">
      <c r="A19" s="70">
        <v>45352</v>
      </c>
      <c r="B19" s="71">
        <v>0</v>
      </c>
      <c r="C19" s="71">
        <f t="shared" si="4"/>
        <v>64.102552000000017</v>
      </c>
      <c r="D19" s="71">
        <v>0</v>
      </c>
      <c r="E19" s="71">
        <f t="shared" ref="E19:E40" si="10">C19</f>
        <v>64.102552000000017</v>
      </c>
      <c r="F19" s="71">
        <f t="shared" ref="F19:F40" si="11">F18+E19</f>
        <v>128.20510400000003</v>
      </c>
      <c r="G19" s="72">
        <f t="shared" si="9"/>
        <v>19230.765600000002</v>
      </c>
      <c r="H19" s="72">
        <f t="shared" si="1"/>
        <v>1686.7191666666668</v>
      </c>
      <c r="I19" s="72">
        <f t="shared" si="2"/>
        <v>35421.102499999957</v>
      </c>
      <c r="J19" s="72">
        <f t="shared" si="3"/>
        <v>25300.787499999991</v>
      </c>
      <c r="M19" t="s">
        <v>141</v>
      </c>
    </row>
    <row r="20" spans="1:36" ht="15.75" thickBot="1" x14ac:dyDescent="0.3">
      <c r="A20" s="70">
        <v>45383</v>
      </c>
      <c r="B20" s="71">
        <v>0</v>
      </c>
      <c r="C20" s="71">
        <f t="shared" si="4"/>
        <v>64.102552000000017</v>
      </c>
      <c r="D20" s="71">
        <v>0</v>
      </c>
      <c r="E20" s="71">
        <f t="shared" si="10"/>
        <v>64.102552000000017</v>
      </c>
      <c r="F20" s="71">
        <f t="shared" si="11"/>
        <v>192.30765600000007</v>
      </c>
      <c r="G20" s="72">
        <f t="shared" si="9"/>
        <v>19230.765600000002</v>
      </c>
      <c r="H20" s="72">
        <f t="shared" si="1"/>
        <v>1686.7191666666668</v>
      </c>
      <c r="I20" s="72">
        <f t="shared" si="2"/>
        <v>33734.383333333288</v>
      </c>
      <c r="J20" s="72">
        <f t="shared" si="3"/>
        <v>26987.506666666657</v>
      </c>
    </row>
    <row r="21" spans="1:36" x14ac:dyDescent="0.25">
      <c r="A21" s="70">
        <v>45413</v>
      </c>
      <c r="B21" s="71">
        <v>0</v>
      </c>
      <c r="C21" s="71">
        <f t="shared" si="4"/>
        <v>64.102552000000017</v>
      </c>
      <c r="D21" s="71">
        <v>0</v>
      </c>
      <c r="E21" s="71">
        <f t="shared" si="10"/>
        <v>64.102552000000017</v>
      </c>
      <c r="F21" s="71">
        <f t="shared" si="11"/>
        <v>256.41020800000007</v>
      </c>
      <c r="G21" s="72">
        <f t="shared" si="9"/>
        <v>19230.765600000002</v>
      </c>
      <c r="H21" s="72">
        <f t="shared" si="1"/>
        <v>1686.7191666666668</v>
      </c>
      <c r="I21" s="72">
        <f t="shared" si="2"/>
        <v>32047.664166666622</v>
      </c>
      <c r="J21" s="72">
        <f t="shared" si="3"/>
        <v>28674.225833333323</v>
      </c>
      <c r="M21" t="s">
        <v>34</v>
      </c>
      <c r="V21" s="117" t="s">
        <v>147</v>
      </c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9"/>
    </row>
    <row r="22" spans="1:36" ht="15.75" thickBot="1" x14ac:dyDescent="0.3">
      <c r="A22" s="70">
        <v>45444</v>
      </c>
      <c r="B22" s="71">
        <v>0</v>
      </c>
      <c r="C22" s="71">
        <f t="shared" si="4"/>
        <v>64.102552000000017</v>
      </c>
      <c r="D22" s="71">
        <v>0</v>
      </c>
      <c r="E22" s="71">
        <f t="shared" si="10"/>
        <v>64.102552000000017</v>
      </c>
      <c r="F22" s="71">
        <f t="shared" si="11"/>
        <v>320.51276000000007</v>
      </c>
      <c r="G22" s="72">
        <f t="shared" si="9"/>
        <v>19230.765600000002</v>
      </c>
      <c r="H22" s="72">
        <f t="shared" si="1"/>
        <v>1686.7191666666668</v>
      </c>
      <c r="I22" s="72">
        <f t="shared" si="2"/>
        <v>30360.944999999956</v>
      </c>
      <c r="J22" s="72">
        <f t="shared" si="3"/>
        <v>30360.944999999989</v>
      </c>
      <c r="M22" t="s">
        <v>35</v>
      </c>
      <c r="V22" s="80" t="s">
        <v>148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</row>
    <row r="23" spans="1:36" x14ac:dyDescent="0.25">
      <c r="A23" s="70">
        <v>45474</v>
      </c>
      <c r="B23" s="71">
        <v>0</v>
      </c>
      <c r="C23" s="71">
        <f t="shared" si="4"/>
        <v>64.102552000000017</v>
      </c>
      <c r="D23" s="71">
        <v>0</v>
      </c>
      <c r="E23" s="71">
        <f t="shared" si="10"/>
        <v>64.102552000000017</v>
      </c>
      <c r="F23" s="71">
        <f t="shared" si="11"/>
        <v>384.61531200000007</v>
      </c>
      <c r="G23" s="72">
        <f t="shared" si="9"/>
        <v>19230.765600000002</v>
      </c>
      <c r="H23" s="72">
        <f t="shared" si="1"/>
        <v>1686.7191666666668</v>
      </c>
      <c r="I23" s="72">
        <f t="shared" si="2"/>
        <v>28674.22583333329</v>
      </c>
      <c r="J23" s="72">
        <f t="shared" si="3"/>
        <v>32047.664166666655</v>
      </c>
      <c r="M23" t="s">
        <v>135</v>
      </c>
    </row>
    <row r="24" spans="1:36" x14ac:dyDescent="0.25">
      <c r="A24" s="70">
        <v>45505</v>
      </c>
      <c r="B24" s="71">
        <v>0</v>
      </c>
      <c r="C24" s="71">
        <f t="shared" si="4"/>
        <v>64.102552000000017</v>
      </c>
      <c r="D24" s="71">
        <v>0</v>
      </c>
      <c r="E24" s="71">
        <f t="shared" si="10"/>
        <v>64.102552000000017</v>
      </c>
      <c r="F24" s="71">
        <f t="shared" si="11"/>
        <v>448.71786400000008</v>
      </c>
      <c r="G24" s="72">
        <f t="shared" si="9"/>
        <v>19230.765600000002</v>
      </c>
      <c r="H24" s="72">
        <f t="shared" si="1"/>
        <v>1686.7191666666668</v>
      </c>
      <c r="I24" s="72">
        <f t="shared" si="2"/>
        <v>26987.506666666624</v>
      </c>
      <c r="J24" s="72">
        <f t="shared" si="3"/>
        <v>33734.383333333324</v>
      </c>
      <c r="M24" t="s">
        <v>142</v>
      </c>
    </row>
    <row r="25" spans="1:36" x14ac:dyDescent="0.25">
      <c r="A25" s="70">
        <v>45536</v>
      </c>
      <c r="B25" s="71">
        <v>0</v>
      </c>
      <c r="C25" s="71">
        <f t="shared" si="4"/>
        <v>64.102552000000017</v>
      </c>
      <c r="D25" s="71">
        <v>0</v>
      </c>
      <c r="E25" s="71">
        <f t="shared" si="10"/>
        <v>64.102552000000017</v>
      </c>
      <c r="F25" s="71">
        <f t="shared" si="11"/>
        <v>512.82041600000014</v>
      </c>
      <c r="G25" s="72">
        <f t="shared" si="9"/>
        <v>19230.765600000002</v>
      </c>
      <c r="H25" s="72">
        <f t="shared" si="1"/>
        <v>1686.7191666666668</v>
      </c>
      <c r="I25" s="72">
        <f t="shared" si="2"/>
        <v>25300.787499999959</v>
      </c>
      <c r="J25" s="72">
        <f t="shared" si="3"/>
        <v>35421.102499999994</v>
      </c>
    </row>
    <row r="26" spans="1:36" x14ac:dyDescent="0.25">
      <c r="A26" s="70">
        <v>45566</v>
      </c>
      <c r="B26" s="71">
        <v>0</v>
      </c>
      <c r="C26" s="71">
        <f t="shared" si="4"/>
        <v>64.102552000000017</v>
      </c>
      <c r="D26" s="71">
        <v>0</v>
      </c>
      <c r="E26" s="71">
        <f t="shared" si="10"/>
        <v>64.102552000000017</v>
      </c>
      <c r="F26" s="71">
        <f t="shared" si="11"/>
        <v>576.9229680000002</v>
      </c>
      <c r="G26" s="72">
        <f t="shared" si="9"/>
        <v>19230.765600000002</v>
      </c>
      <c r="H26" s="72">
        <f t="shared" si="1"/>
        <v>1686.7191666666668</v>
      </c>
      <c r="I26" s="72">
        <f t="shared" si="2"/>
        <v>23614.068333333293</v>
      </c>
      <c r="J26" s="72">
        <f t="shared" si="3"/>
        <v>37107.821666666663</v>
      </c>
      <c r="M26" t="s">
        <v>36</v>
      </c>
    </row>
    <row r="27" spans="1:36" x14ac:dyDescent="0.25">
      <c r="A27" s="70">
        <v>45597</v>
      </c>
      <c r="B27" s="71">
        <v>0</v>
      </c>
      <c r="C27" s="71">
        <f t="shared" si="4"/>
        <v>64.102552000000017</v>
      </c>
      <c r="D27" s="71">
        <v>0</v>
      </c>
      <c r="E27" s="71">
        <f t="shared" si="10"/>
        <v>64.102552000000017</v>
      </c>
      <c r="F27" s="71">
        <f t="shared" si="11"/>
        <v>641.02552000000026</v>
      </c>
      <c r="G27" s="72">
        <f t="shared" si="9"/>
        <v>19230.765600000002</v>
      </c>
      <c r="H27" s="72">
        <f t="shared" si="1"/>
        <v>1686.7191666666668</v>
      </c>
      <c r="I27" s="72">
        <f t="shared" si="2"/>
        <v>21927.349166666627</v>
      </c>
      <c r="J27" s="72">
        <f t="shared" si="3"/>
        <v>38794.540833333333</v>
      </c>
      <c r="M27" t="s">
        <v>37</v>
      </c>
    </row>
    <row r="28" spans="1:36" x14ac:dyDescent="0.25">
      <c r="A28" s="70">
        <v>45627</v>
      </c>
      <c r="B28" s="71">
        <v>0</v>
      </c>
      <c r="C28" s="71">
        <f t="shared" si="4"/>
        <v>64.102552000000017</v>
      </c>
      <c r="D28" s="71">
        <v>0</v>
      </c>
      <c r="E28" s="71">
        <f t="shared" si="10"/>
        <v>64.102552000000017</v>
      </c>
      <c r="F28" s="71">
        <f t="shared" si="11"/>
        <v>705.12807200000032</v>
      </c>
      <c r="G28" s="72">
        <f t="shared" si="9"/>
        <v>19230.765600000002</v>
      </c>
      <c r="H28" s="72">
        <f t="shared" si="1"/>
        <v>1686.7191666666668</v>
      </c>
      <c r="I28" s="72">
        <f t="shared" si="2"/>
        <v>20240.629999999961</v>
      </c>
      <c r="J28" s="72">
        <f t="shared" si="3"/>
        <v>40481.26</v>
      </c>
      <c r="M28" t="s">
        <v>38</v>
      </c>
    </row>
    <row r="29" spans="1:36" x14ac:dyDescent="0.25">
      <c r="A29" s="70">
        <v>45658</v>
      </c>
      <c r="B29" s="75">
        <v>20000</v>
      </c>
      <c r="C29" s="71">
        <f t="shared" si="4"/>
        <v>64.102552000000017</v>
      </c>
      <c r="D29" s="78">
        <f>B29+E29-C29</f>
        <v>19230.769376</v>
      </c>
      <c r="E29" s="71">
        <f>-SUM(E18:E28)</f>
        <v>-705.12807200000032</v>
      </c>
      <c r="F29" s="71">
        <f t="shared" si="11"/>
        <v>0</v>
      </c>
      <c r="G29" s="72">
        <f t="shared" si="9"/>
        <v>-3.7759999977424741E-3</v>
      </c>
      <c r="H29" s="72">
        <f t="shared" si="1"/>
        <v>1686.7191666666668</v>
      </c>
      <c r="I29" s="72">
        <f t="shared" si="2"/>
        <v>18553.910833333295</v>
      </c>
      <c r="J29" s="72">
        <f t="shared" si="3"/>
        <v>42167.979166666672</v>
      </c>
      <c r="M29" t="s">
        <v>159</v>
      </c>
    </row>
    <row r="30" spans="1:36" x14ac:dyDescent="0.25">
      <c r="A30" s="70">
        <v>45689</v>
      </c>
      <c r="B30" s="71">
        <v>0</v>
      </c>
      <c r="C30" s="71">
        <f t="shared" si="4"/>
        <v>-1.2586666659141579E-5</v>
      </c>
      <c r="D30" s="71">
        <v>0</v>
      </c>
      <c r="E30" s="71">
        <f t="shared" si="10"/>
        <v>-1.2586666659141579E-5</v>
      </c>
      <c r="F30" s="71">
        <f t="shared" si="11"/>
        <v>-1.2586666659141579E-5</v>
      </c>
      <c r="G30" s="72">
        <f t="shared" si="9"/>
        <v>-3.7759999977424741E-3</v>
      </c>
      <c r="H30" s="72">
        <f t="shared" si="1"/>
        <v>1686.7191666666668</v>
      </c>
      <c r="I30" s="72">
        <f t="shared" si="2"/>
        <v>16867.191666666629</v>
      </c>
      <c r="J30" s="72">
        <f t="shared" si="3"/>
        <v>43854.698333333341</v>
      </c>
    </row>
    <row r="31" spans="1:36" x14ac:dyDescent="0.25">
      <c r="A31" s="70">
        <v>45717</v>
      </c>
      <c r="B31" s="71">
        <v>0</v>
      </c>
      <c r="C31" s="71">
        <f t="shared" si="4"/>
        <v>-1.2586666659141579E-5</v>
      </c>
      <c r="D31" s="71">
        <v>0</v>
      </c>
      <c r="E31" s="71">
        <f t="shared" si="10"/>
        <v>-1.2586666659141579E-5</v>
      </c>
      <c r="F31" s="71">
        <f t="shared" si="11"/>
        <v>-2.5173333318283159E-5</v>
      </c>
      <c r="G31" s="72">
        <f t="shared" si="9"/>
        <v>-3.7759999977424741E-3</v>
      </c>
      <c r="H31" s="72">
        <f t="shared" si="1"/>
        <v>1686.7191666666668</v>
      </c>
      <c r="I31" s="72">
        <f t="shared" si="2"/>
        <v>15180.472499999963</v>
      </c>
      <c r="J31" s="72">
        <f t="shared" si="3"/>
        <v>45541.41750000001</v>
      </c>
      <c r="M31" t="s">
        <v>160</v>
      </c>
    </row>
    <row r="32" spans="1:36" x14ac:dyDescent="0.25">
      <c r="A32" s="70">
        <v>45748</v>
      </c>
      <c r="B32" s="71">
        <v>0</v>
      </c>
      <c r="C32" s="71">
        <f t="shared" si="4"/>
        <v>-1.2586666659141579E-5</v>
      </c>
      <c r="D32" s="71">
        <v>0</v>
      </c>
      <c r="E32" s="71">
        <f t="shared" si="10"/>
        <v>-1.2586666659141579E-5</v>
      </c>
      <c r="F32" s="71">
        <f t="shared" si="11"/>
        <v>-3.775999997742474E-5</v>
      </c>
      <c r="G32" s="72">
        <f t="shared" si="9"/>
        <v>-3.7759999977424741E-3</v>
      </c>
      <c r="H32" s="72">
        <f t="shared" si="1"/>
        <v>1686.7191666666668</v>
      </c>
      <c r="I32" s="72">
        <f t="shared" si="2"/>
        <v>13493.753333333298</v>
      </c>
      <c r="J32" s="72">
        <f t="shared" si="3"/>
        <v>47228.13666666668</v>
      </c>
    </row>
    <row r="33" spans="1:19" x14ac:dyDescent="0.25">
      <c r="A33" s="70">
        <v>45778</v>
      </c>
      <c r="B33" s="71">
        <v>0</v>
      </c>
      <c r="C33" s="71">
        <f t="shared" si="4"/>
        <v>-1.2586666659141579E-5</v>
      </c>
      <c r="D33" s="71">
        <v>0</v>
      </c>
      <c r="E33" s="71">
        <f t="shared" si="10"/>
        <v>-1.2586666659141579E-5</v>
      </c>
      <c r="F33" s="71">
        <f t="shared" si="11"/>
        <v>-5.0346666636566318E-5</v>
      </c>
      <c r="G33" s="72">
        <f t="shared" si="9"/>
        <v>-3.7759999977424741E-3</v>
      </c>
      <c r="H33" s="72">
        <f t="shared" si="1"/>
        <v>1686.7191666666668</v>
      </c>
      <c r="I33" s="72">
        <f t="shared" si="2"/>
        <v>11807.034166666632</v>
      </c>
      <c r="J33" s="72">
        <f t="shared" si="3"/>
        <v>48914.855833333349</v>
      </c>
      <c r="M33" t="s">
        <v>40</v>
      </c>
    </row>
    <row r="34" spans="1:19" x14ac:dyDescent="0.25">
      <c r="A34" s="70">
        <v>45809</v>
      </c>
      <c r="B34" s="71">
        <v>0</v>
      </c>
      <c r="C34" s="71">
        <f t="shared" si="4"/>
        <v>-1.2586666659141579E-5</v>
      </c>
      <c r="D34" s="71">
        <v>0</v>
      </c>
      <c r="E34" s="71">
        <f t="shared" si="10"/>
        <v>-1.2586666659141579E-5</v>
      </c>
      <c r="F34" s="71">
        <f t="shared" si="11"/>
        <v>-6.2933333295707902E-5</v>
      </c>
      <c r="G34" s="72">
        <f t="shared" si="9"/>
        <v>-3.7759999977424741E-3</v>
      </c>
      <c r="H34" s="72">
        <f t="shared" si="1"/>
        <v>1686.7191666666668</v>
      </c>
      <c r="I34" s="72">
        <f t="shared" si="2"/>
        <v>10120.314999999966</v>
      </c>
      <c r="J34" s="72">
        <f t="shared" si="3"/>
        <v>50601.575000000019</v>
      </c>
      <c r="M34" t="s">
        <v>39</v>
      </c>
    </row>
    <row r="35" spans="1:19" x14ac:dyDescent="0.25">
      <c r="A35" s="70">
        <v>45839</v>
      </c>
      <c r="B35" s="71">
        <v>0</v>
      </c>
      <c r="C35" s="71">
        <f t="shared" si="4"/>
        <v>-1.2586666659141579E-5</v>
      </c>
      <c r="D35" s="71">
        <v>0</v>
      </c>
      <c r="E35" s="71">
        <f t="shared" si="10"/>
        <v>-1.2586666659141579E-5</v>
      </c>
      <c r="F35" s="71">
        <f t="shared" si="11"/>
        <v>-7.551999995484948E-5</v>
      </c>
      <c r="G35" s="72">
        <f t="shared" si="9"/>
        <v>-3.7759999977424741E-3</v>
      </c>
      <c r="H35" s="72">
        <f t="shared" si="1"/>
        <v>1686.7191666666668</v>
      </c>
      <c r="I35" s="72">
        <f t="shared" ref="I35:I40" si="12">I34-H35</f>
        <v>8433.5958333333001</v>
      </c>
      <c r="J35" s="72">
        <f t="shared" ref="J35:J40" si="13">J34+H35</f>
        <v>52288.294166666688</v>
      </c>
      <c r="M35" t="s">
        <v>136</v>
      </c>
    </row>
    <row r="36" spans="1:19" x14ac:dyDescent="0.25">
      <c r="A36" s="70">
        <v>45870</v>
      </c>
      <c r="B36" s="71">
        <v>0</v>
      </c>
      <c r="C36" s="71">
        <f t="shared" si="4"/>
        <v>-1.2586666659141579E-5</v>
      </c>
      <c r="D36" s="71">
        <v>0</v>
      </c>
      <c r="E36" s="71">
        <f t="shared" si="10"/>
        <v>-1.2586666659141579E-5</v>
      </c>
      <c r="F36" s="71">
        <f t="shared" si="11"/>
        <v>-8.8106666613991058E-5</v>
      </c>
      <c r="G36" s="72">
        <f t="shared" si="9"/>
        <v>-3.7759999977424741E-3</v>
      </c>
      <c r="H36" s="72">
        <f t="shared" si="1"/>
        <v>1686.7191666666668</v>
      </c>
      <c r="I36" s="72">
        <f t="shared" si="12"/>
        <v>6746.8766666666334</v>
      </c>
      <c r="J36" s="72">
        <f t="shared" si="13"/>
        <v>53975.013333333358</v>
      </c>
      <c r="M36" t="s">
        <v>144</v>
      </c>
    </row>
    <row r="37" spans="1:19" x14ac:dyDescent="0.25">
      <c r="A37" s="70">
        <v>45901</v>
      </c>
      <c r="B37" s="71">
        <v>0</v>
      </c>
      <c r="C37" s="71">
        <f t="shared" si="4"/>
        <v>-1.2586666659141579E-5</v>
      </c>
      <c r="D37" s="71">
        <v>0</v>
      </c>
      <c r="E37" s="71">
        <f t="shared" si="10"/>
        <v>-1.2586666659141579E-5</v>
      </c>
      <c r="F37" s="71">
        <f t="shared" si="11"/>
        <v>-1.0069333327313264E-4</v>
      </c>
      <c r="G37" s="72">
        <f t="shared" si="9"/>
        <v>-3.7759999977424741E-3</v>
      </c>
      <c r="H37" s="72">
        <f t="shared" si="1"/>
        <v>1686.7191666666668</v>
      </c>
      <c r="I37" s="72">
        <f t="shared" si="12"/>
        <v>5060.1574999999666</v>
      </c>
      <c r="J37" s="72">
        <f t="shared" si="13"/>
        <v>55661.732500000027</v>
      </c>
      <c r="M37" t="s">
        <v>145</v>
      </c>
    </row>
    <row r="38" spans="1:19" x14ac:dyDescent="0.25">
      <c r="A38" s="70">
        <v>45931</v>
      </c>
      <c r="B38" s="71">
        <v>0</v>
      </c>
      <c r="C38" s="71">
        <f t="shared" si="4"/>
        <v>-1.2586666659141579E-5</v>
      </c>
      <c r="D38" s="71">
        <v>0</v>
      </c>
      <c r="E38" s="71">
        <f t="shared" si="10"/>
        <v>-1.2586666659141579E-5</v>
      </c>
      <c r="F38" s="71">
        <f t="shared" si="11"/>
        <v>-1.1327999993227421E-4</v>
      </c>
      <c r="G38" s="72">
        <f t="shared" si="9"/>
        <v>-3.7759999977424741E-3</v>
      </c>
      <c r="H38" s="72">
        <f t="shared" si="1"/>
        <v>1686.7191666666668</v>
      </c>
      <c r="I38" s="72">
        <f t="shared" si="12"/>
        <v>3373.4383333332999</v>
      </c>
      <c r="J38" s="72">
        <f t="shared" si="13"/>
        <v>57348.451666666697</v>
      </c>
      <c r="M38" t="s">
        <v>146</v>
      </c>
    </row>
    <row r="39" spans="1:19" x14ac:dyDescent="0.25">
      <c r="A39" s="70">
        <v>45962</v>
      </c>
      <c r="B39" s="71">
        <v>0</v>
      </c>
      <c r="C39" s="71">
        <f t="shared" si="4"/>
        <v>-1.2586666659141579E-5</v>
      </c>
      <c r="D39" s="71">
        <v>0</v>
      </c>
      <c r="E39" s="71">
        <f t="shared" si="10"/>
        <v>-1.2586666659141579E-5</v>
      </c>
      <c r="F39" s="71">
        <f t="shared" si="11"/>
        <v>-1.258666665914158E-4</v>
      </c>
      <c r="G39" s="72">
        <f t="shared" si="9"/>
        <v>-3.7759999977424741E-3</v>
      </c>
      <c r="H39" s="72">
        <f t="shared" si="1"/>
        <v>1686.7191666666668</v>
      </c>
      <c r="I39" s="72">
        <f t="shared" si="12"/>
        <v>1686.7191666666331</v>
      </c>
      <c r="J39" s="72">
        <f t="shared" si="13"/>
        <v>59035.170833333366</v>
      </c>
      <c r="M39" s="64" t="s">
        <v>161</v>
      </c>
      <c r="N39" s="64"/>
      <c r="O39" s="64"/>
      <c r="P39" s="64"/>
      <c r="Q39" s="64"/>
      <c r="R39" s="64"/>
      <c r="S39" s="64"/>
    </row>
    <row r="40" spans="1:19" x14ac:dyDescent="0.25">
      <c r="A40" s="70">
        <v>45992</v>
      </c>
      <c r="B40" s="71">
        <v>0</v>
      </c>
      <c r="C40" s="71">
        <f t="shared" si="4"/>
        <v>-1.2586666659141579E-5</v>
      </c>
      <c r="D40" s="71">
        <v>0</v>
      </c>
      <c r="E40" s="71">
        <f t="shared" si="10"/>
        <v>-1.2586666659141579E-5</v>
      </c>
      <c r="F40" s="71">
        <f t="shared" si="11"/>
        <v>-1.3845333325055738E-4</v>
      </c>
      <c r="G40" s="72">
        <f t="shared" si="9"/>
        <v>-3.7759999977424741E-3</v>
      </c>
      <c r="H40" s="72">
        <f t="shared" si="1"/>
        <v>1686.7191666666668</v>
      </c>
      <c r="I40" s="72">
        <f t="shared" si="12"/>
        <v>-3.3651303965598345E-11</v>
      </c>
      <c r="J40" s="72">
        <f t="shared" si="13"/>
        <v>60721.890000000036</v>
      </c>
      <c r="M40" s="64" t="s">
        <v>162</v>
      </c>
    </row>
    <row r="41" spans="1:19" x14ac:dyDescent="0.25">
      <c r="A41" s="70"/>
      <c r="B41" s="71"/>
      <c r="C41" s="71"/>
      <c r="D41" s="71"/>
      <c r="E41" s="71"/>
      <c r="F41" s="71"/>
      <c r="G41" s="72"/>
      <c r="H41" s="72"/>
      <c r="I41" s="72"/>
      <c r="J41" s="72"/>
      <c r="M41" s="64" t="s">
        <v>163</v>
      </c>
    </row>
    <row r="42" spans="1:19" x14ac:dyDescent="0.25">
      <c r="A42" s="44"/>
      <c r="B42" s="40"/>
      <c r="C42" s="71">
        <f>SUM(C5:C41)</f>
        <v>2278.1060855466653</v>
      </c>
      <c r="D42" s="71">
        <f>SUM(D5:D41)</f>
        <v>57721.893775999997</v>
      </c>
      <c r="E42" s="40"/>
      <c r="F42" s="40"/>
      <c r="G42" s="40"/>
      <c r="H42" s="71">
        <f>SUM(H5:H41)</f>
        <v>60721.890000000036</v>
      </c>
      <c r="I42" s="40"/>
      <c r="J42" s="40"/>
    </row>
    <row r="43" spans="1:19" ht="15.75" thickBot="1" x14ac:dyDescent="0.3">
      <c r="C43" s="84"/>
      <c r="M43" t="s">
        <v>43</v>
      </c>
    </row>
    <row r="44" spans="1:19" x14ac:dyDescent="0.25">
      <c r="B44" t="s">
        <v>152</v>
      </c>
      <c r="D44" s="84">
        <f>SUM(B5:B40)</f>
        <v>60000</v>
      </c>
      <c r="G44" s="85" t="s">
        <v>176</v>
      </c>
      <c r="H44" s="86"/>
      <c r="I44" s="87"/>
      <c r="M44" t="s">
        <v>164</v>
      </c>
    </row>
    <row r="45" spans="1:19" ht="15.75" thickBot="1" x14ac:dyDescent="0.3">
      <c r="G45" s="88" t="s">
        <v>177</v>
      </c>
      <c r="H45" s="89"/>
      <c r="I45" s="90">
        <f>B29-C29+E29</f>
        <v>19230.769376</v>
      </c>
      <c r="M45" t="s">
        <v>165</v>
      </c>
    </row>
    <row r="46" spans="1:19" x14ac:dyDescent="0.25">
      <c r="B46" t="s">
        <v>128</v>
      </c>
      <c r="D46" s="1">
        <f>G4</f>
        <v>57721.89</v>
      </c>
      <c r="M46" t="s">
        <v>149</v>
      </c>
    </row>
    <row r="47" spans="1:19" x14ac:dyDescent="0.25">
      <c r="M47" t="s">
        <v>150</v>
      </c>
    </row>
    <row r="48" spans="1:19" x14ac:dyDescent="0.25">
      <c r="B48" t="s">
        <v>153</v>
      </c>
      <c r="M48" t="s">
        <v>151</v>
      </c>
    </row>
    <row r="49" spans="2:21" x14ac:dyDescent="0.25">
      <c r="B49" t="s">
        <v>155</v>
      </c>
      <c r="D49" s="1">
        <f>D44-D46</f>
        <v>2278.1100000000006</v>
      </c>
      <c r="M49" t="s">
        <v>154</v>
      </c>
    </row>
    <row r="51" spans="2:21" x14ac:dyDescent="0.25">
      <c r="M51" t="s">
        <v>46</v>
      </c>
      <c r="U51" t="s">
        <v>47</v>
      </c>
    </row>
    <row r="52" spans="2:21" x14ac:dyDescent="0.25">
      <c r="M52" t="s">
        <v>166</v>
      </c>
      <c r="U52" t="s">
        <v>170</v>
      </c>
    </row>
    <row r="53" spans="2:21" x14ac:dyDescent="0.25">
      <c r="M53" t="s">
        <v>167</v>
      </c>
      <c r="U53" t="s">
        <v>171</v>
      </c>
    </row>
    <row r="54" spans="2:21" x14ac:dyDescent="0.25">
      <c r="M54" t="s">
        <v>168</v>
      </c>
      <c r="U54" t="s">
        <v>172</v>
      </c>
    </row>
    <row r="55" spans="2:21" x14ac:dyDescent="0.25">
      <c r="D55" s="1"/>
      <c r="M55" t="s">
        <v>169</v>
      </c>
      <c r="U55" t="s">
        <v>41</v>
      </c>
    </row>
    <row r="56" spans="2:21" x14ac:dyDescent="0.25">
      <c r="M56" t="s">
        <v>156</v>
      </c>
      <c r="U56" t="s">
        <v>42</v>
      </c>
    </row>
    <row r="57" spans="2:21" x14ac:dyDescent="0.25">
      <c r="M57" t="s">
        <v>198</v>
      </c>
      <c r="U57" t="s">
        <v>173</v>
      </c>
    </row>
    <row r="59" spans="2:21" x14ac:dyDescent="0.25">
      <c r="N59" t="s">
        <v>174</v>
      </c>
    </row>
    <row r="60" spans="2:21" x14ac:dyDescent="0.25">
      <c r="N60" t="s">
        <v>44</v>
      </c>
    </row>
    <row r="61" spans="2:21" x14ac:dyDescent="0.25">
      <c r="N61" t="s">
        <v>45</v>
      </c>
    </row>
    <row r="63" spans="2:21" x14ac:dyDescent="0.25">
      <c r="O63" t="s">
        <v>178</v>
      </c>
    </row>
    <row r="64" spans="2:21" x14ac:dyDescent="0.25">
      <c r="O64" s="79" t="s">
        <v>83</v>
      </c>
      <c r="P64" s="79"/>
      <c r="Q64" s="79"/>
      <c r="R64" s="79"/>
      <c r="S64" s="79"/>
      <c r="T64" s="79"/>
    </row>
    <row r="65" spans="13:21" x14ac:dyDescent="0.25">
      <c r="O65" s="79" t="s">
        <v>84</v>
      </c>
      <c r="P65" s="79"/>
      <c r="Q65" s="79"/>
      <c r="R65" s="79"/>
      <c r="S65" s="79"/>
      <c r="T65" s="79"/>
    </row>
    <row r="66" spans="13:21" x14ac:dyDescent="0.25">
      <c r="O66" s="79" t="s">
        <v>85</v>
      </c>
      <c r="P66" s="79"/>
      <c r="Q66" s="79"/>
      <c r="R66" s="79"/>
      <c r="S66" s="79"/>
      <c r="T66" s="79"/>
    </row>
    <row r="67" spans="13:21" x14ac:dyDescent="0.25">
      <c r="O67" s="79" t="s">
        <v>86</v>
      </c>
      <c r="P67" s="79"/>
      <c r="Q67" s="79"/>
      <c r="R67" s="79"/>
      <c r="S67" s="79"/>
      <c r="T67" s="79"/>
    </row>
    <row r="68" spans="13:21" x14ac:dyDescent="0.25">
      <c r="O68" t="s">
        <v>175</v>
      </c>
    </row>
    <row r="69" spans="13:21" x14ac:dyDescent="0.25">
      <c r="O69" t="s">
        <v>179</v>
      </c>
    </row>
    <row r="71" spans="13:21" x14ac:dyDescent="0.25">
      <c r="M71" t="s">
        <v>180</v>
      </c>
      <c r="U71" t="s">
        <v>185</v>
      </c>
    </row>
    <row r="72" spans="13:21" x14ac:dyDescent="0.25">
      <c r="M72" t="s">
        <v>181</v>
      </c>
      <c r="U72" t="s">
        <v>186</v>
      </c>
    </row>
    <row r="73" spans="13:21" x14ac:dyDescent="0.25">
      <c r="M73" t="s">
        <v>182</v>
      </c>
      <c r="U73" t="s">
        <v>189</v>
      </c>
    </row>
    <row r="74" spans="13:21" x14ac:dyDescent="0.25">
      <c r="U74" t="s">
        <v>190</v>
      </c>
    </row>
    <row r="75" spans="13:21" x14ac:dyDescent="0.25">
      <c r="M75" t="s">
        <v>187</v>
      </c>
      <c r="U75" t="s">
        <v>191</v>
      </c>
    </row>
    <row r="76" spans="13:21" x14ac:dyDescent="0.25">
      <c r="M76" t="s">
        <v>183</v>
      </c>
    </row>
    <row r="77" spans="13:21" x14ac:dyDescent="0.25">
      <c r="M77" t="s">
        <v>188</v>
      </c>
    </row>
    <row r="78" spans="13:21" x14ac:dyDescent="0.25">
      <c r="M78" t="s">
        <v>184</v>
      </c>
    </row>
    <row r="80" spans="13:21" x14ac:dyDescent="0.25">
      <c r="M80" t="s">
        <v>192</v>
      </c>
    </row>
    <row r="81" spans="13:13" x14ac:dyDescent="0.25">
      <c r="M81" t="s">
        <v>193</v>
      </c>
    </row>
    <row r="82" spans="13:13" x14ac:dyDescent="0.25">
      <c r="M82" t="s">
        <v>194</v>
      </c>
    </row>
    <row r="83" spans="13:13" x14ac:dyDescent="0.25">
      <c r="M83" t="s">
        <v>195</v>
      </c>
    </row>
    <row r="84" spans="13:13" x14ac:dyDescent="0.25">
      <c r="M84" t="s">
        <v>196</v>
      </c>
    </row>
    <row r="85" spans="13:13" x14ac:dyDescent="0.25">
      <c r="M85" t="s">
        <v>197</v>
      </c>
    </row>
    <row r="86" spans="13:13" x14ac:dyDescent="0.25">
      <c r="M86" t="s">
        <v>199</v>
      </c>
    </row>
  </sheetData>
  <mergeCells count="7">
    <mergeCell ref="V21:AJ21"/>
    <mergeCell ref="A4:B4"/>
    <mergeCell ref="V14:AJ14"/>
    <mergeCell ref="V15:AJ15"/>
    <mergeCell ref="V18:X18"/>
    <mergeCell ref="V17:AJ17"/>
    <mergeCell ref="V16:AJ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A6AF-07AA-44D6-AC68-442513B60A9D}">
  <dimension ref="A2:M95"/>
  <sheetViews>
    <sheetView workbookViewId="0">
      <selection activeCell="F23" sqref="F23"/>
    </sheetView>
  </sheetViews>
  <sheetFormatPr defaultRowHeight="15" x14ac:dyDescent="0.25"/>
  <cols>
    <col min="1" max="1" width="34.140625" customWidth="1"/>
    <col min="2" max="2" width="7" customWidth="1"/>
    <col min="3" max="3" width="2.7109375" customWidth="1"/>
    <col min="4" max="4" width="16" customWidth="1"/>
    <col min="5" max="5" width="3.85546875" customWidth="1"/>
    <col min="6" max="6" width="16.140625" customWidth="1"/>
    <col min="7" max="7" width="3.85546875" customWidth="1"/>
    <col min="8" max="8" width="10.7109375" bestFit="1" customWidth="1"/>
    <col min="9" max="12" width="5" customWidth="1"/>
    <col min="13" max="13" width="10.7109375" bestFit="1" customWidth="1"/>
  </cols>
  <sheetData>
    <row r="2" spans="1:13" ht="15.75" x14ac:dyDescent="0.25">
      <c r="A2" s="26" t="s">
        <v>123</v>
      </c>
    </row>
    <row r="4" spans="1:13" x14ac:dyDescent="0.25">
      <c r="A4" s="2" t="s">
        <v>70</v>
      </c>
    </row>
    <row r="5" spans="1:13" x14ac:dyDescent="0.25">
      <c r="A5" s="27" t="s">
        <v>71</v>
      </c>
    </row>
    <row r="7" spans="1:13" x14ac:dyDescent="0.25">
      <c r="A7" s="3" t="s">
        <v>228</v>
      </c>
      <c r="H7" t="s">
        <v>48</v>
      </c>
    </row>
    <row r="8" spans="1:13" x14ac:dyDescent="0.25">
      <c r="H8">
        <v>2021</v>
      </c>
      <c r="I8">
        <v>2022</v>
      </c>
      <c r="J8">
        <v>2023</v>
      </c>
      <c r="K8">
        <v>2024</v>
      </c>
      <c r="L8">
        <v>2025</v>
      </c>
      <c r="M8">
        <v>2026</v>
      </c>
    </row>
    <row r="9" spans="1:13" x14ac:dyDescent="0.25">
      <c r="A9" s="4" t="s">
        <v>254</v>
      </c>
      <c r="H9" t="s">
        <v>49</v>
      </c>
      <c r="M9" t="s">
        <v>49</v>
      </c>
    </row>
    <row r="10" spans="1:13" x14ac:dyDescent="0.25">
      <c r="A10" s="4"/>
      <c r="H10" t="s">
        <v>50</v>
      </c>
      <c r="M10" t="s">
        <v>50</v>
      </c>
    </row>
    <row r="11" spans="1:13" x14ac:dyDescent="0.25">
      <c r="A11" s="3" t="s">
        <v>107</v>
      </c>
      <c r="D11" s="5">
        <v>44197</v>
      </c>
      <c r="H11" t="s">
        <v>51</v>
      </c>
      <c r="M11" t="s">
        <v>51</v>
      </c>
    </row>
    <row r="12" spans="1:13" x14ac:dyDescent="0.25">
      <c r="A12" s="3" t="s">
        <v>108</v>
      </c>
      <c r="D12" s="5">
        <v>46022</v>
      </c>
      <c r="H12" t="s">
        <v>52</v>
      </c>
      <c r="M12" t="s">
        <v>52</v>
      </c>
    </row>
    <row r="13" spans="1:13" x14ac:dyDescent="0.25">
      <c r="A13" s="3" t="s">
        <v>109</v>
      </c>
      <c r="D13" s="6" t="s">
        <v>53</v>
      </c>
      <c r="H13" t="s">
        <v>54</v>
      </c>
      <c r="M13" t="s">
        <v>54</v>
      </c>
    </row>
    <row r="14" spans="1:13" x14ac:dyDescent="0.25">
      <c r="A14" s="3"/>
      <c r="H14" t="s">
        <v>55</v>
      </c>
      <c r="M14" s="7" t="s">
        <v>55</v>
      </c>
    </row>
    <row r="15" spans="1:13" x14ac:dyDescent="0.25">
      <c r="A15" s="3" t="s">
        <v>110</v>
      </c>
      <c r="B15" t="s">
        <v>56</v>
      </c>
      <c r="D15" t="s">
        <v>57</v>
      </c>
      <c r="H15" s="7" t="s">
        <v>58</v>
      </c>
      <c r="M15" t="s">
        <v>58</v>
      </c>
    </row>
    <row r="16" spans="1:13" x14ac:dyDescent="0.25">
      <c r="A16" s="3" t="s">
        <v>203</v>
      </c>
      <c r="B16" t="s">
        <v>59</v>
      </c>
      <c r="D16">
        <v>12</v>
      </c>
      <c r="H16" t="s">
        <v>60</v>
      </c>
      <c r="M16" t="s">
        <v>60</v>
      </c>
    </row>
    <row r="17" spans="1:13" x14ac:dyDescent="0.25">
      <c r="A17" s="3" t="s">
        <v>61</v>
      </c>
      <c r="B17" t="s">
        <v>62</v>
      </c>
      <c r="D17" s="8">
        <v>0.06</v>
      </c>
      <c r="H17" t="s">
        <v>63</v>
      </c>
      <c r="M17" t="s">
        <v>63</v>
      </c>
    </row>
    <row r="18" spans="1:13" ht="26.25" x14ac:dyDescent="0.25">
      <c r="A18" s="9" t="s">
        <v>72</v>
      </c>
      <c r="B18" s="2" t="s">
        <v>73</v>
      </c>
      <c r="D18" s="28">
        <f>6%/12</f>
        <v>5.0000000000000001E-3</v>
      </c>
      <c r="H18" t="s">
        <v>64</v>
      </c>
      <c r="M18" t="s">
        <v>64</v>
      </c>
    </row>
    <row r="19" spans="1:13" x14ac:dyDescent="0.25">
      <c r="A19" s="3" t="s">
        <v>204</v>
      </c>
      <c r="B19" s="2" t="s">
        <v>74</v>
      </c>
      <c r="D19">
        <v>60</v>
      </c>
      <c r="H19" t="s">
        <v>65</v>
      </c>
      <c r="M19" t="s">
        <v>65</v>
      </c>
    </row>
    <row r="20" spans="1:13" x14ac:dyDescent="0.25">
      <c r="A20" s="9" t="s">
        <v>205</v>
      </c>
      <c r="B20" s="2" t="s">
        <v>75</v>
      </c>
      <c r="D20" s="10">
        <v>2000</v>
      </c>
      <c r="H20" t="s">
        <v>66</v>
      </c>
      <c r="M20" t="s">
        <v>66</v>
      </c>
    </row>
    <row r="21" spans="1:13" x14ac:dyDescent="0.25">
      <c r="A21" s="3" t="s">
        <v>206</v>
      </c>
      <c r="B21" s="2" t="s">
        <v>76</v>
      </c>
      <c r="D21" s="10">
        <v>0</v>
      </c>
    </row>
    <row r="22" spans="1:13" ht="26.25" x14ac:dyDescent="0.25">
      <c r="A22" s="9" t="s">
        <v>77</v>
      </c>
      <c r="B22" s="2" t="s">
        <v>78</v>
      </c>
      <c r="D22">
        <v>1</v>
      </c>
      <c r="H22">
        <v>6</v>
      </c>
      <c r="M22">
        <v>6</v>
      </c>
    </row>
    <row r="23" spans="1:13" x14ac:dyDescent="0.25">
      <c r="I23">
        <v>12</v>
      </c>
      <c r="J23">
        <v>12</v>
      </c>
      <c r="K23">
        <v>12</v>
      </c>
      <c r="L23">
        <v>12</v>
      </c>
    </row>
    <row r="24" spans="1:13" x14ac:dyDescent="0.25">
      <c r="A24" t="s">
        <v>207</v>
      </c>
      <c r="B24" s="2" t="s">
        <v>79</v>
      </c>
      <c r="D24" s="12">
        <f>PV(6%/12,60,-2000,,1)</f>
        <v>103968.37710977242</v>
      </c>
      <c r="M24">
        <f>4*12</f>
        <v>48</v>
      </c>
    </row>
    <row r="25" spans="1:13" x14ac:dyDescent="0.25">
      <c r="M25">
        <v>6</v>
      </c>
    </row>
    <row r="26" spans="1:13" ht="30" x14ac:dyDescent="0.25">
      <c r="A26" s="29" t="s">
        <v>116</v>
      </c>
      <c r="D26" s="30"/>
      <c r="M26">
        <v>6</v>
      </c>
    </row>
    <row r="27" spans="1:13" x14ac:dyDescent="0.25">
      <c r="M27">
        <f>SUM(M24:M26)</f>
        <v>60</v>
      </c>
    </row>
    <row r="28" spans="1:13" ht="15.75" thickBot="1" x14ac:dyDescent="0.3">
      <c r="A28" t="s">
        <v>117</v>
      </c>
      <c r="D28" s="31">
        <f>D24+D26</f>
        <v>103968.37710977242</v>
      </c>
    </row>
    <row r="47" spans="1:1" x14ac:dyDescent="0.25">
      <c r="A47" t="s">
        <v>118</v>
      </c>
    </row>
    <row r="50" spans="1:6" ht="15" customHeight="1" x14ac:dyDescent="0.25">
      <c r="A50" s="32" t="s">
        <v>67</v>
      </c>
      <c r="D50" s="33" t="s">
        <v>80</v>
      </c>
      <c r="F50" s="33" t="s">
        <v>81</v>
      </c>
    </row>
    <row r="52" spans="1:6" x14ac:dyDescent="0.25">
      <c r="A52" s="20">
        <v>2021</v>
      </c>
    </row>
    <row r="53" spans="1:6" x14ac:dyDescent="0.25">
      <c r="A53" s="20" t="s">
        <v>122</v>
      </c>
      <c r="C53" s="34" t="s">
        <v>68</v>
      </c>
      <c r="D53" s="35"/>
      <c r="E53" s="34" t="s">
        <v>68</v>
      </c>
      <c r="F53" s="35"/>
    </row>
    <row r="54" spans="1:6" x14ac:dyDescent="0.25">
      <c r="A54" s="20" t="s">
        <v>119</v>
      </c>
    </row>
    <row r="55" spans="1:6" x14ac:dyDescent="0.25">
      <c r="A55" s="20" t="s">
        <v>120</v>
      </c>
    </row>
    <row r="56" spans="1:6" x14ac:dyDescent="0.25">
      <c r="A56" s="20" t="s">
        <v>121</v>
      </c>
    </row>
    <row r="57" spans="1:6" x14ac:dyDescent="0.25">
      <c r="A57" s="20"/>
      <c r="D57" s="36">
        <f>SUM(D53:D56)</f>
        <v>0</v>
      </c>
      <c r="F57" s="36">
        <f>SUM(F53:F56)</f>
        <v>0</v>
      </c>
    </row>
    <row r="58" spans="1:6" x14ac:dyDescent="0.25">
      <c r="A58" s="20"/>
    </row>
    <row r="59" spans="1:6" x14ac:dyDescent="0.25">
      <c r="A59" s="20">
        <v>2022</v>
      </c>
    </row>
    <row r="60" spans="1:6" x14ac:dyDescent="0.25">
      <c r="A60" s="20" t="s">
        <v>122</v>
      </c>
      <c r="D60" s="35"/>
      <c r="F60" s="35"/>
    </row>
    <row r="61" spans="1:6" x14ac:dyDescent="0.25">
      <c r="A61" s="20" t="s">
        <v>119</v>
      </c>
    </row>
    <row r="62" spans="1:6" x14ac:dyDescent="0.25">
      <c r="A62" s="20" t="s">
        <v>120</v>
      </c>
    </row>
    <row r="63" spans="1:6" x14ac:dyDescent="0.25">
      <c r="A63" s="20" t="s">
        <v>121</v>
      </c>
    </row>
    <row r="64" spans="1:6" x14ac:dyDescent="0.25">
      <c r="A64" s="20"/>
      <c r="D64" s="36">
        <f>SUM(D60:D63)</f>
        <v>0</v>
      </c>
      <c r="F64" s="36">
        <f>SUM(F60:F63)</f>
        <v>0</v>
      </c>
    </row>
    <row r="65" spans="1:6" x14ac:dyDescent="0.25">
      <c r="A65" s="20"/>
    </row>
    <row r="66" spans="1:6" x14ac:dyDescent="0.25">
      <c r="A66" s="20">
        <v>2023</v>
      </c>
    </row>
    <row r="67" spans="1:6" x14ac:dyDescent="0.25">
      <c r="A67" s="20" t="s">
        <v>122</v>
      </c>
      <c r="D67" s="35"/>
      <c r="F67" s="35"/>
    </row>
    <row r="68" spans="1:6" x14ac:dyDescent="0.25">
      <c r="A68" s="20" t="s">
        <v>119</v>
      </c>
    </row>
    <row r="69" spans="1:6" x14ac:dyDescent="0.25">
      <c r="A69" s="20" t="s">
        <v>120</v>
      </c>
    </row>
    <row r="70" spans="1:6" x14ac:dyDescent="0.25">
      <c r="A70" s="20" t="s">
        <v>121</v>
      </c>
    </row>
    <row r="71" spans="1:6" x14ac:dyDescent="0.25">
      <c r="D71" s="36">
        <f>SUM(D67:D70)</f>
        <v>0</v>
      </c>
      <c r="F71" s="36">
        <f>SUM(F67:F70)</f>
        <v>0</v>
      </c>
    </row>
    <row r="73" spans="1:6" x14ac:dyDescent="0.25">
      <c r="A73" s="20">
        <v>2024</v>
      </c>
    </row>
    <row r="74" spans="1:6" x14ac:dyDescent="0.25">
      <c r="A74" s="20" t="s">
        <v>122</v>
      </c>
      <c r="D74" s="35"/>
      <c r="F74" s="35"/>
    </row>
    <row r="75" spans="1:6" x14ac:dyDescent="0.25">
      <c r="A75" s="20" t="s">
        <v>119</v>
      </c>
    </row>
    <row r="76" spans="1:6" x14ac:dyDescent="0.25">
      <c r="A76" s="20" t="s">
        <v>120</v>
      </c>
    </row>
    <row r="77" spans="1:6" x14ac:dyDescent="0.25">
      <c r="A77" s="20" t="s">
        <v>121</v>
      </c>
    </row>
    <row r="78" spans="1:6" x14ac:dyDescent="0.25">
      <c r="D78" s="36">
        <f>SUM(D74:D77)</f>
        <v>0</v>
      </c>
      <c r="F78" s="36">
        <f>SUM(F74:F77)</f>
        <v>0</v>
      </c>
    </row>
    <row r="80" spans="1:6" x14ac:dyDescent="0.25">
      <c r="A80" s="20">
        <v>2025</v>
      </c>
    </row>
    <row r="81" spans="1:6" x14ac:dyDescent="0.25">
      <c r="A81" s="20" t="s">
        <v>122</v>
      </c>
      <c r="D81" s="35"/>
      <c r="F81" s="35"/>
    </row>
    <row r="82" spans="1:6" x14ac:dyDescent="0.25">
      <c r="A82" s="20" t="s">
        <v>119</v>
      </c>
    </row>
    <row r="83" spans="1:6" x14ac:dyDescent="0.25">
      <c r="A83" s="20" t="s">
        <v>120</v>
      </c>
    </row>
    <row r="84" spans="1:6" x14ac:dyDescent="0.25">
      <c r="A84" s="20" t="s">
        <v>121</v>
      </c>
    </row>
    <row r="85" spans="1:6" x14ac:dyDescent="0.25">
      <c r="D85" s="36">
        <f>SUM(D81:D84)</f>
        <v>0</v>
      </c>
      <c r="F85" s="36">
        <f>SUM(F81:F84)</f>
        <v>0</v>
      </c>
    </row>
    <row r="87" spans="1:6" x14ac:dyDescent="0.25">
      <c r="A87" s="23" t="s">
        <v>69</v>
      </c>
    </row>
    <row r="88" spans="1:6" x14ac:dyDescent="0.25">
      <c r="A88" s="20" t="s">
        <v>122</v>
      </c>
      <c r="D88" s="35"/>
      <c r="F88" s="35"/>
    </row>
    <row r="89" spans="1:6" x14ac:dyDescent="0.25">
      <c r="A89" s="20" t="s">
        <v>119</v>
      </c>
    </row>
    <row r="90" spans="1:6" x14ac:dyDescent="0.25">
      <c r="A90" s="20" t="s">
        <v>120</v>
      </c>
    </row>
    <row r="91" spans="1:6" x14ac:dyDescent="0.25">
      <c r="A91" s="20" t="s">
        <v>121</v>
      </c>
    </row>
    <row r="92" spans="1:6" x14ac:dyDescent="0.25">
      <c r="D92" s="36">
        <f>SUM(D88:D91)</f>
        <v>0</v>
      </c>
      <c r="F92" s="36">
        <f>SUM(F88:F91)</f>
        <v>0</v>
      </c>
    </row>
    <row r="94" spans="1:6" ht="15.75" thickBot="1" x14ac:dyDescent="0.3">
      <c r="A94" s="20" t="s">
        <v>82</v>
      </c>
      <c r="C94" s="34" t="s">
        <v>68</v>
      </c>
      <c r="D94" s="37">
        <f>D57+D64+D71+D78+D85+D92</f>
        <v>0</v>
      </c>
      <c r="E94" s="34" t="s">
        <v>68</v>
      </c>
      <c r="F94" s="37">
        <f>F57+F64+F71+F78+F85+F92</f>
        <v>0</v>
      </c>
    </row>
    <row r="95" spans="1:6" ht="15.75" thickTop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6C9A39946BD4EAD042AFCC1B9406E" ma:contentTypeVersion="3" ma:contentTypeDescription="Create a new document." ma:contentTypeScope="" ma:versionID="132ebcc1a2d8be606649606cb95435b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360bb04c-dde0-4e05-87cd-50c1c3e4bdd6" targetNamespace="http://schemas.microsoft.com/office/2006/metadata/properties" ma:root="true" ma:fieldsID="94d52d30dce29febf8a4be351719f001" ns1:_="" ns2:_="" ns3:_="">
    <xsd:import namespace="http://schemas.microsoft.com/sharepoint/v3"/>
    <xsd:import namespace="1d496aed-39d0-4758-b3cf-4e4773287716"/>
    <xsd:import namespace="360bb04c-dde0-4e05-87cd-50c1c3e4bdd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b04c-dde0-4e05-87cd-50c1c3e4bdd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ACF25829-1BF8-44E1-8C07-E90A9EA7AEBD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360bb04c-dde0-4e05-87cd-50c1c3e4bdd6" xsi:nil="true"/>
    <TaxCatchAll xmlns="1d496aed-39d0-4758-b3cf-4e4773287716"/>
    <Page_x0020_SubHeader xmlns="360bb04c-dde0-4e05-87cd-50c1c3e4bdd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75A572-2871-402A-9446-81622F81FCE2}"/>
</file>

<file path=customXml/itemProps2.xml><?xml version="1.0" encoding="utf-8"?>
<ds:datastoreItem xmlns:ds="http://schemas.openxmlformats.org/officeDocument/2006/customXml" ds:itemID="{2EC2B5F4-4485-418E-A7D4-65B54A224976}"/>
</file>

<file path=customXml/itemProps3.xml><?xml version="1.0" encoding="utf-8"?>
<ds:datastoreItem xmlns:ds="http://schemas.openxmlformats.org/officeDocument/2006/customXml" ds:itemID="{2EA35CDB-9D9C-45C5-819F-345B76E4A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PV subscript payments template</vt:lpstr>
      <vt:lpstr>Subscript Liab Amort Sch (bl)</vt:lpstr>
      <vt:lpstr>Create Amort Sch Subscript Liab</vt:lpstr>
      <vt:lpstr>Subscription Liab Amort (blank)</vt:lpstr>
      <vt:lpstr>Subscript Liab Amort (North)</vt:lpstr>
      <vt:lpstr>Subscript Liab Am (North)</vt:lpstr>
      <vt:lpstr>Subscript Asset Amort Sch_North</vt:lpstr>
      <vt:lpstr>Subscript Liab Am Sch (payroll)</vt:lpstr>
      <vt:lpstr>Subscript Liab Amort (example)</vt:lpstr>
      <vt:lpstr>Subscript Asset Amort Sch (ex)</vt:lpstr>
      <vt:lpstr>Amort Sch Subscript - Greene</vt:lpstr>
      <vt:lpstr>Subsc Asset Amort Sch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Debara Montgomery</dc:creator>
  <cp:lastModifiedBy>Debara Montgomery</cp:lastModifiedBy>
  <dcterms:created xsi:type="dcterms:W3CDTF">2020-06-23T23:33:32Z</dcterms:created>
  <dcterms:modified xsi:type="dcterms:W3CDTF">2023-09-28T16:31:11Z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0x010100B786C9A39946BD4EAD042AFCC1B9406E</vt:lpwstr>
  </property>
</Properties>
</file>